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ash book" sheetId="1" r:id="rId1"/>
  </sheets>
  <externalReferences>
    <externalReference r:id="rId2"/>
  </externalReferences>
  <definedNames>
    <definedName name="_xlnm.Print_Area" localSheetId="0">'Cash book'!$A$121:$AB$148</definedName>
    <definedName name="testdata">'[1]Receipts Database'!#REF!</definedName>
  </definedNames>
  <calcPr calcId="125725"/>
</workbook>
</file>

<file path=xl/calcChain.xml><?xml version="1.0" encoding="utf-8"?>
<calcChain xmlns="http://schemas.openxmlformats.org/spreadsheetml/2006/main">
  <c r="K144" i="1"/>
  <c r="K148" s="1"/>
  <c r="AB143"/>
  <c r="AB144" s="1"/>
  <c r="AB148" s="1"/>
  <c r="AA143"/>
  <c r="Z143"/>
  <c r="Z144" s="1"/>
  <c r="Z148" s="1"/>
  <c r="Y143"/>
  <c r="X143"/>
  <c r="X144" s="1"/>
  <c r="X148" s="1"/>
  <c r="W143"/>
  <c r="V143"/>
  <c r="V144" s="1"/>
  <c r="V148" s="1"/>
  <c r="U143"/>
  <c r="T143"/>
  <c r="T144" s="1"/>
  <c r="T148" s="1"/>
  <c r="S143"/>
  <c r="R143"/>
  <c r="R144" s="1"/>
  <c r="R148" s="1"/>
  <c r="Q143"/>
  <c r="P143"/>
  <c r="P144" s="1"/>
  <c r="P148" s="1"/>
  <c r="O143"/>
  <c r="N143"/>
  <c r="N144" s="1"/>
  <c r="N148" s="1"/>
  <c r="M143"/>
  <c r="L143"/>
  <c r="J142"/>
  <c r="J141"/>
  <c r="J140"/>
  <c r="J139"/>
  <c r="J138"/>
  <c r="J137"/>
  <c r="J136"/>
  <c r="J135"/>
  <c r="J134"/>
  <c r="J133"/>
  <c r="J132"/>
  <c r="J131"/>
  <c r="J130"/>
  <c r="J129"/>
  <c r="I129"/>
  <c r="I143" s="1"/>
  <c r="J128"/>
  <c r="J127"/>
  <c r="L126"/>
  <c r="I126"/>
  <c r="H126"/>
  <c r="H143" s="1"/>
  <c r="J125"/>
  <c r="J124"/>
  <c r="AB117"/>
  <c r="AA117"/>
  <c r="AA144" s="1"/>
  <c r="AA148" s="1"/>
  <c r="Z117"/>
  <c r="Y117"/>
  <c r="Y144" s="1"/>
  <c r="Y148" s="1"/>
  <c r="X117"/>
  <c r="W117"/>
  <c r="W144" s="1"/>
  <c r="W148" s="1"/>
  <c r="V117"/>
  <c r="T117"/>
  <c r="S117"/>
  <c r="S144" s="1"/>
  <c r="S148" s="1"/>
  <c r="R117"/>
  <c r="Q117"/>
  <c r="Q144" s="1"/>
  <c r="Q148" s="1"/>
  <c r="P117"/>
  <c r="O117"/>
  <c r="O144" s="1"/>
  <c r="O148" s="1"/>
  <c r="N117"/>
  <c r="M117"/>
  <c r="M144" s="1"/>
  <c r="M148" s="1"/>
  <c r="J116"/>
  <c r="J115"/>
  <c r="J114"/>
  <c r="J113"/>
  <c r="J112"/>
  <c r="J111"/>
  <c r="J110"/>
  <c r="J109"/>
  <c r="J108"/>
  <c r="H107"/>
  <c r="J106"/>
  <c r="J105"/>
  <c r="J104"/>
  <c r="J103"/>
  <c r="J102"/>
  <c r="J101"/>
  <c r="J100"/>
  <c r="J99"/>
  <c r="J98"/>
  <c r="J97"/>
  <c r="J96"/>
  <c r="J95"/>
  <c r="J94"/>
  <c r="I93"/>
  <c r="I117" s="1"/>
  <c r="H93"/>
  <c r="J92"/>
  <c r="J91"/>
  <c r="AB85"/>
  <c r="AA85"/>
  <c r="Z85"/>
  <c r="Y85"/>
  <c r="X85"/>
  <c r="W85"/>
  <c r="V85"/>
  <c r="U85"/>
  <c r="T85"/>
  <c r="S85"/>
  <c r="R85"/>
  <c r="Q85"/>
  <c r="P85"/>
  <c r="O85"/>
  <c r="N85"/>
  <c r="M85"/>
  <c r="L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H61"/>
  <c r="J61" s="1"/>
  <c r="N60"/>
  <c r="J60"/>
  <c r="H60"/>
  <c r="H85" s="1"/>
  <c r="J85" s="1"/>
  <c r="J59"/>
  <c r="J58"/>
  <c r="J57"/>
  <c r="J56"/>
  <c r="J55"/>
  <c r="J54"/>
  <c r="J53"/>
  <c r="J52"/>
  <c r="J51"/>
  <c r="J50"/>
  <c r="I50"/>
  <c r="I85" s="1"/>
  <c r="J49"/>
  <c r="J48"/>
  <c r="J47"/>
  <c r="AB42"/>
  <c r="AB87" s="1"/>
  <c r="AB119" s="1"/>
  <c r="AA42"/>
  <c r="AA87" s="1"/>
  <c r="AA119" s="1"/>
  <c r="Z42"/>
  <c r="Z87" s="1"/>
  <c r="Z119" s="1"/>
  <c r="Y42"/>
  <c r="Y87" s="1"/>
  <c r="Y119" s="1"/>
  <c r="X42"/>
  <c r="X87" s="1"/>
  <c r="X119" s="1"/>
  <c r="W42"/>
  <c r="W87" s="1"/>
  <c r="W119" s="1"/>
  <c r="V42"/>
  <c r="V87" s="1"/>
  <c r="V119" s="1"/>
  <c r="U42"/>
  <c r="U87" s="1"/>
  <c r="T42"/>
  <c r="T87" s="1"/>
  <c r="T119" s="1"/>
  <c r="S42"/>
  <c r="S87" s="1"/>
  <c r="S119" s="1"/>
  <c r="R42"/>
  <c r="R87" s="1"/>
  <c r="R119" s="1"/>
  <c r="Q42"/>
  <c r="Q87" s="1"/>
  <c r="Q119" s="1"/>
  <c r="P42"/>
  <c r="P87" s="1"/>
  <c r="P119" s="1"/>
  <c r="O42"/>
  <c r="O87" s="1"/>
  <c r="O119" s="1"/>
  <c r="N42"/>
  <c r="N87" s="1"/>
  <c r="N119" s="1"/>
  <c r="M42"/>
  <c r="M87" s="1"/>
  <c r="M119" s="1"/>
  <c r="L42"/>
  <c r="L87" s="1"/>
  <c r="I42"/>
  <c r="J41"/>
  <c r="J40"/>
  <c r="J39"/>
  <c r="J38"/>
  <c r="J37"/>
  <c r="J36"/>
  <c r="J35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9"/>
  <c r="L8"/>
  <c r="I8"/>
  <c r="H8"/>
  <c r="H42" s="1"/>
  <c r="J7"/>
  <c r="H87" l="1"/>
  <c r="J42"/>
  <c r="I144"/>
  <c r="I148" s="1"/>
  <c r="I87"/>
  <c r="I119" s="1"/>
  <c r="U119"/>
  <c r="J143"/>
  <c r="J8"/>
  <c r="L93"/>
  <c r="L117" s="1"/>
  <c r="L119" s="1"/>
  <c r="U107"/>
  <c r="U117" s="1"/>
  <c r="U144" s="1"/>
  <c r="U148" s="1"/>
  <c r="H117"/>
  <c r="J117" s="1"/>
  <c r="J126"/>
  <c r="J87" l="1"/>
  <c r="H119"/>
  <c r="J119" s="1"/>
  <c r="L144"/>
  <c r="L148" s="1"/>
  <c r="J144"/>
  <c r="J148" s="1"/>
  <c r="H144"/>
  <c r="H148" s="1"/>
  <c r="J93"/>
  <c r="J107"/>
</calcChain>
</file>

<file path=xl/sharedStrings.xml><?xml version="1.0" encoding="utf-8"?>
<sst xmlns="http://schemas.openxmlformats.org/spreadsheetml/2006/main" count="539" uniqueCount="199">
  <si>
    <t>protect=parish</t>
  </si>
  <si>
    <t>LOSTOCK GRALAM PARISH COUNCIL</t>
  </si>
  <si>
    <t>Payments Ledger</t>
  </si>
  <si>
    <t>1 April 2016 - 31 March 2017</t>
  </si>
  <si>
    <t>Date</t>
  </si>
  <si>
    <t>Chq No.</t>
  </si>
  <si>
    <t>Minute</t>
  </si>
  <si>
    <t>VAT</t>
  </si>
  <si>
    <t>Payee</t>
  </si>
  <si>
    <t>Details</t>
  </si>
  <si>
    <t>Bud</t>
  </si>
  <si>
    <t>Total</t>
  </si>
  <si>
    <t>Check</t>
  </si>
  <si>
    <t>Cleared</t>
  </si>
  <si>
    <t>Employees</t>
  </si>
  <si>
    <t>Office</t>
  </si>
  <si>
    <t xml:space="preserve">Play </t>
  </si>
  <si>
    <t>Communications</t>
  </si>
  <si>
    <t>Church</t>
  </si>
  <si>
    <t>Professional</t>
  </si>
  <si>
    <t>PCSO</t>
  </si>
  <si>
    <t>Subscriptions</t>
  </si>
  <si>
    <t>S.137 Grants &amp;</t>
  </si>
  <si>
    <t>Christmas Tree and Switch on</t>
  </si>
  <si>
    <t>CAPITAL</t>
  </si>
  <si>
    <t>Cap Project</t>
  </si>
  <si>
    <t>Other</t>
  </si>
  <si>
    <t>Ref</t>
  </si>
  <si>
    <t>Number</t>
  </si>
  <si>
    <t>Cat</t>
  </si>
  <si>
    <t>Areas</t>
  </si>
  <si>
    <t>Services</t>
  </si>
  <si>
    <t>Donations</t>
  </si>
  <si>
    <t>OTHER</t>
  </si>
  <si>
    <t>Cap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</si>
  <si>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</si>
  <si>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</si>
  <si>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</si>
  <si>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</si>
  <si>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</si>
  <si>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</si>
  <si>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</si>
  <si>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</si>
  <si>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</si>
  <si>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</si>
  <si>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</si>
  <si>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</si>
  <si>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</si>
  <si>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</si>
  <si>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</si>
  <si>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</si>
  <si>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</si>
  <si>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Lyndsey Sandison</t>
  </si>
  <si>
    <t>WAGES JAN-MAR 16</t>
  </si>
  <si>
    <t>A1</t>
  </si>
  <si>
    <t>Y</t>
  </si>
  <si>
    <t>MOBILE PHONE CHARGES JAN-MAR 2016</t>
  </si>
  <si>
    <t>A3</t>
  </si>
  <si>
    <t>INK CARTRIDGE</t>
  </si>
  <si>
    <t>B2</t>
  </si>
  <si>
    <t>TRAVEL EXPENSES</t>
  </si>
  <si>
    <t>STATIONARY</t>
  </si>
  <si>
    <t xml:space="preserve">STAMPS 12x2nd </t>
  </si>
  <si>
    <t>B1</t>
  </si>
  <si>
    <t>CHESHIRE CDT</t>
  </si>
  <si>
    <t>PAYROLL SERVICES APR 2015-MAR 16</t>
  </si>
  <si>
    <t>F6</t>
  </si>
  <si>
    <t>S/O</t>
  </si>
  <si>
    <t>FREEOLA</t>
  </si>
  <si>
    <t>WEBSITE FEES</t>
  </si>
  <si>
    <t>D1</t>
  </si>
  <si>
    <t>JDH BUSINESS SERVICES LTD</t>
  </si>
  <si>
    <t>INTERNAL AUDIT 2015/16</t>
  </si>
  <si>
    <t>F2</t>
  </si>
  <si>
    <t>SUEZ RECYCLING &amp; RECOVERY</t>
  </si>
  <si>
    <t>6 MONTHS BIN HIRE INV.30225554</t>
  </si>
  <si>
    <t>E1</t>
  </si>
  <si>
    <t>CG SERVICES CHESHIRE LTD</t>
  </si>
  <si>
    <t>BRIDGE REPAIR INVOICE 02052016/4</t>
  </si>
  <si>
    <t>C5</t>
  </si>
  <si>
    <t>GRASS CUTTNG INVOICE 02052016/3</t>
  </si>
  <si>
    <t>C2</t>
  </si>
  <si>
    <t>ST. JOHN THE EVANGELIST CHURCH</t>
  </si>
  <si>
    <t xml:space="preserve">ANNUAL CHURCHYARD GRANT </t>
  </si>
  <si>
    <t>E2</t>
  </si>
  <si>
    <t>CHALC</t>
  </si>
  <si>
    <t>ANNUAL AFFILIATION FEE</t>
  </si>
  <si>
    <t>H1</t>
  </si>
  <si>
    <t>ICO</t>
  </si>
  <si>
    <t>DATA PROTECTION 2016/17</t>
  </si>
  <si>
    <t>F1</t>
  </si>
  <si>
    <t>HAGS-SMP LTD</t>
  </si>
  <si>
    <t>MARCH OPERATIONAL PLAY INSPECTION</t>
  </si>
  <si>
    <t>C4</t>
  </si>
  <si>
    <t>PLAYSAFETY LIMITED</t>
  </si>
  <si>
    <t>ANNUAL PLAY INSPECTION</t>
  </si>
  <si>
    <t>LOSTOCK GRALAM PCC</t>
  </si>
  <si>
    <t>QUEENS 90TH BIRTHDAY FETE S.137</t>
  </si>
  <si>
    <t>J1</t>
  </si>
  <si>
    <t>QUEENS 90TH BIRTHDAY FETE</t>
  </si>
  <si>
    <t>B4</t>
  </si>
  <si>
    <t>MID CHESHIRE FOOTPATH SOCIETY</t>
  </si>
  <si>
    <t>ANNUAL MEMBERSHIP FEE</t>
  </si>
  <si>
    <t>H5</t>
  </si>
  <si>
    <t>y</t>
  </si>
  <si>
    <t>MAY GRASS CUTTING - 31052016/1</t>
  </si>
  <si>
    <t>FRIENDS OF LOSTOCK GRALAM</t>
  </si>
  <si>
    <t>S-137 GRANT REQUEST - EURO 2016</t>
  </si>
  <si>
    <t>First Quarter/Year to date Totals</t>
  </si>
  <si>
    <t>Play</t>
  </si>
  <si>
    <t>Grants &amp;</t>
  </si>
  <si>
    <t>Lighting</t>
  </si>
  <si>
    <t>Dane Valley</t>
  </si>
  <si>
    <t>Play Areas</t>
  </si>
  <si>
    <t>LYNDSEY SANDISON WAGES</t>
  </si>
  <si>
    <t>APRIL-JUNE WAGES</t>
  </si>
  <si>
    <t>LYNDSEY SANDISON MOBILE</t>
  </si>
  <si>
    <t>APRIL-JUNE MOBILE CHARGES</t>
  </si>
  <si>
    <t>LYNDSEY SANDISON EXPENSES</t>
  </si>
  <si>
    <t>APRIL-JUNE TRAVEL EXPENSES</t>
  </si>
  <si>
    <t>LYNDSEY SANDISON POSTAGE</t>
  </si>
  <si>
    <t>APRIL-JUNE POSTAGE</t>
  </si>
  <si>
    <t>CG SERVCES CHESHIRE LTD</t>
  </si>
  <si>
    <t>JUNE GRASS CUTTING</t>
  </si>
  <si>
    <t>S.137 PLAY SCHEME DONATION</t>
  </si>
  <si>
    <t>J2</t>
  </si>
  <si>
    <t>LOSTOCK GRALAM COMM. ASS</t>
  </si>
  <si>
    <t>LITTER PICKING APRIL-JUNE</t>
  </si>
  <si>
    <t>C3</t>
  </si>
  <si>
    <t>JUNE PLAY INSPECTION</t>
  </si>
  <si>
    <t>ZURICH MUNICIPAL</t>
  </si>
  <si>
    <t>ANNUAL INSURANCE</t>
  </si>
  <si>
    <t>F3</t>
  </si>
  <si>
    <t>SAMARITANS</t>
  </si>
  <si>
    <t>S.137 DONATION</t>
  </si>
  <si>
    <t>POLICE &amp; CRIME COMMISIONER CHESHIRE</t>
  </si>
  <si>
    <t>PCSO FEE - APRIL 2016-SEPT 2016</t>
  </si>
  <si>
    <t>G1</t>
  </si>
  <si>
    <t>JULY &amp; AUG GRASS CUT -INV 21082016/8</t>
  </si>
  <si>
    <t>WET POUR REPAIR - INV 21082016/8</t>
  </si>
  <si>
    <t>BDO LLP</t>
  </si>
  <si>
    <t>ANNUAL RETURN -INV 1527717</t>
  </si>
  <si>
    <t>SUEZ</t>
  </si>
  <si>
    <t>REMOVAL 1100L - INV 30309362</t>
  </si>
  <si>
    <t>Second Quarter/Year to date Totals</t>
  </si>
  <si>
    <t>Maintenance</t>
  </si>
  <si>
    <t xml:space="preserve">CHESHIRE COMMUNITY ACTION </t>
  </si>
  <si>
    <t>H3</t>
  </si>
  <si>
    <t>JULY-SEPT WAGES</t>
  </si>
  <si>
    <t>JULY-SEPT MOBILE CHARGES</t>
  </si>
  <si>
    <t>JULY-SEPT TRAVEL EXPENSES</t>
  </si>
  <si>
    <t>JULY-SEPT POSTAGE</t>
  </si>
  <si>
    <t>SEPTEMBER GRASS CUTTING</t>
  </si>
  <si>
    <t>TRAINING COURSE FOR CLERK</t>
  </si>
  <si>
    <t>A2</t>
  </si>
  <si>
    <t>LITTER PICKING JULY-SEPT</t>
  </si>
  <si>
    <t>SUEZ R&amp;R LTD</t>
  </si>
  <si>
    <t>BIN HIRE 1/10/16-3/3/17</t>
  </si>
  <si>
    <t>LOSTOCK GRALAM MOTHER &amp; TODDLER</t>
  </si>
  <si>
    <t>S137 DONATION</t>
  </si>
  <si>
    <t>DAVENHAM POPPY APPEAL</t>
  </si>
  <si>
    <t>WREATH DONATION</t>
  </si>
  <si>
    <t>HAGS SMP LTD</t>
  </si>
  <si>
    <t>SEPT PLAY INSPECTION</t>
  </si>
  <si>
    <t>LOSTOCK GRALAM CHURCH HALL ASS.</t>
  </si>
  <si>
    <t>HALL HIRE XMAS LIGHT SWITCH ON</t>
  </si>
  <si>
    <t>K2</t>
  </si>
  <si>
    <t>OCTOBER GRASS CUTTING</t>
  </si>
  <si>
    <t>LYNDSEY SANDISON</t>
  </si>
  <si>
    <t>CHRISTMAS LIGHT SWITCH ON EXPENSES</t>
  </si>
  <si>
    <t>LOSTOCK TINY TOTS</t>
  </si>
  <si>
    <t>S.137 DONATION - CHRSTMAS PARTY</t>
  </si>
  <si>
    <t>VOID</t>
  </si>
  <si>
    <t>LOSTOCK GRALAM COMMUNITY ASS.</t>
  </si>
  <si>
    <t>LITTER PICKING OCT-DEC</t>
  </si>
  <si>
    <t>TRAINING COURSE FOR CLLR EGELEY</t>
  </si>
  <si>
    <t>NOV GRASS CUT + WINTER TIDY</t>
  </si>
  <si>
    <t>NORTHWICH TOWN COUNCIL</t>
  </si>
  <si>
    <t>CHRISTMAS TREE + COSTS</t>
  </si>
  <si>
    <t>K1</t>
  </si>
  <si>
    <t>Third Quarter Totals</t>
  </si>
  <si>
    <t xml:space="preserve">YEAR TO DATE TOTALS </t>
  </si>
  <si>
    <t>OCT-DEC WAGES</t>
  </si>
  <si>
    <t>OCT-DEC MOBILE CHARGES</t>
  </si>
  <si>
    <t>OCT-DEC TRAVEL EXPENSES</t>
  </si>
  <si>
    <t>INK CARTRIDGE + ENVELOPES</t>
  </si>
  <si>
    <t>DECEMBER GRASS CUTTING</t>
  </si>
  <si>
    <t>DEC PLAY INSPECTION</t>
  </si>
  <si>
    <t>MCAHS2</t>
  </si>
  <si>
    <t>ENGINEERING REPORT FOR HS2 CONSULTATION</t>
  </si>
  <si>
    <t>ST JOHN CHURCH HALL HIRE ASS.</t>
  </si>
  <si>
    <t>CHURCH HALL HIRE FOR 12 MONTHS</t>
  </si>
  <si>
    <t>B3</t>
  </si>
  <si>
    <t>JAN GRASS CUT</t>
  </si>
  <si>
    <t>FEB + MAR GRASS CUT + BRANCH REMOVAL</t>
  </si>
  <si>
    <t>LITTER PICKING JAN-MAR</t>
  </si>
  <si>
    <t>Fourth Quarter Totals</t>
  </si>
  <si>
    <t>Members</t>
  </si>
  <si>
    <t>YEAR END TOTALS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</si>
</sst>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F800]dddd\,\ mmmm\ dd\,\ yyyy"/>
    <numFmt numFmtId="165" formatCode="[$-809]dd\ mmmm\ yyyy;@"/>
  </numFmts>
  <fonts count="10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22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4" fontId="0" fillId="0" borderId="10" xfId="0" applyNumberFormat="1" applyBorder="1" applyAlignment="1" applyProtection="1">
      <alignment horizontal="left"/>
      <protection locked="0"/>
    </xf>
    <xf numFmtId="4" fontId="0" fillId="0" borderId="11" xfId="0" applyNumberFormat="1" applyBorder="1" applyAlignment="1" applyProtection="1">
      <alignment horizontal="left"/>
      <protection locked="0"/>
    </xf>
    <xf numFmtId="4" fontId="0" fillId="0" borderId="12" xfId="0" applyNumberFormat="1" applyBorder="1" applyAlignment="1" applyProtection="1">
      <alignment horizontal="right"/>
    </xf>
    <xf numFmtId="0" fontId="0" fillId="0" borderId="13" xfId="0" applyBorder="1" applyProtection="1">
      <protection locked="0"/>
    </xf>
    <xf numFmtId="39" fontId="0" fillId="0" borderId="10" xfId="0" applyNumberFormat="1" applyBorder="1" applyProtection="1">
      <protection locked="0"/>
    </xf>
    <xf numFmtId="4" fontId="6" fillId="3" borderId="7" xfId="0" applyNumberFormat="1" applyFont="1" applyFill="1" applyBorder="1" applyAlignment="1" applyProtection="1">
      <alignment horizontal="center"/>
      <protection locked="0"/>
    </xf>
    <xf numFmtId="164" fontId="6" fillId="3" borderId="0" xfId="0" applyNumberFormat="1" applyFont="1" applyFill="1"/>
    <xf numFmtId="4" fontId="0" fillId="0" borderId="0" xfId="0" applyNumberFormat="1" applyProtection="1">
      <protection locked="0"/>
    </xf>
    <xf numFmtId="4" fontId="0" fillId="0" borderId="0" xfId="0" applyNumberFormat="1"/>
    <xf numFmtId="4" fontId="0" fillId="0" borderId="10" xfId="0" applyNumberForma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4" fontId="0" fillId="0" borderId="13" xfId="0" applyNumberFormat="1" applyBorder="1" applyAlignment="1" applyProtection="1">
      <alignment horizontal="right"/>
    </xf>
    <xf numFmtId="39" fontId="0" fillId="0" borderId="7" xfId="0" applyNumberFormat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164" fontId="6" fillId="3" borderId="14" xfId="0" applyNumberFormat="1" applyFont="1" applyFill="1" applyBorder="1" applyAlignment="1" applyProtection="1">
      <alignment horizontal="center"/>
      <protection locked="0"/>
    </xf>
    <xf numFmtId="4" fontId="6" fillId="3" borderId="10" xfId="0" applyNumberFormat="1" applyFont="1" applyFill="1" applyBorder="1" applyAlignment="1" applyProtection="1">
      <alignment horizontal="left"/>
      <protection locked="0"/>
    </xf>
    <xf numFmtId="4" fontId="0" fillId="0" borderId="15" xfId="0" applyNumberFormat="1" applyBorder="1" applyAlignment="1" applyProtection="1">
      <alignment horizontal="right"/>
    </xf>
    <xf numFmtId="165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/>
      <protection locked="0"/>
    </xf>
    <xf numFmtId="4" fontId="6" fillId="0" borderId="11" xfId="1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4" fontId="0" fillId="0" borderId="10" xfId="0" applyNumberFormat="1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4" fontId="0" fillId="0" borderId="12" xfId="0" applyNumberFormat="1" applyFill="1" applyBorder="1" applyAlignment="1" applyProtection="1">
      <alignment horizontal="right"/>
    </xf>
    <xf numFmtId="4" fontId="0" fillId="3" borderId="12" xfId="0" applyNumberFormat="1" applyFill="1" applyBorder="1" applyAlignment="1" applyProtection="1">
      <alignment horizontal="right"/>
    </xf>
    <xf numFmtId="2" fontId="6" fillId="0" borderId="13" xfId="0" applyNumberFormat="1" applyFon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right"/>
    </xf>
    <xf numFmtId="165" fontId="0" fillId="0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left"/>
      <protection locked="0"/>
    </xf>
    <xf numFmtId="4" fontId="0" fillId="0" borderId="18" xfId="0" applyNumberFormat="1" applyBorder="1" applyAlignment="1" applyProtection="1">
      <alignment horizontal="left"/>
      <protection locked="0"/>
    </xf>
    <xf numFmtId="165" fontId="0" fillId="0" borderId="10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4" fontId="0" fillId="0" borderId="19" xfId="1" applyNumberFormat="1" applyFont="1" applyBorder="1" applyAlignment="1" applyProtection="1">
      <alignment horizontal="left"/>
    </xf>
    <xf numFmtId="4" fontId="0" fillId="0" borderId="20" xfId="1" applyNumberFormat="1" applyFont="1" applyBorder="1" applyAlignment="1" applyProtection="1">
      <alignment horizontal="left"/>
    </xf>
    <xf numFmtId="4" fontId="0" fillId="0" borderId="21" xfId="0" applyNumberFormat="1" applyBorder="1" applyAlignment="1" applyProtection="1">
      <alignment horizontal="right"/>
    </xf>
    <xf numFmtId="2" fontId="0" fillId="0" borderId="22" xfId="0" applyNumberFormat="1" applyBorder="1" applyProtection="1"/>
    <xf numFmtId="4" fontId="0" fillId="0" borderId="19" xfId="1" applyNumberFormat="1" applyFont="1" applyBorder="1" applyProtection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3" fontId="0" fillId="0" borderId="7" xfId="1" applyFont="1" applyBorder="1" applyAlignment="1" applyProtection="1">
      <alignment horizontal="left"/>
      <protection locked="0"/>
    </xf>
    <xf numFmtId="43" fontId="0" fillId="0" borderId="23" xfId="1" applyFont="1" applyBorder="1" applyAlignment="1" applyProtection="1">
      <alignment horizontal="left"/>
      <protection locked="0"/>
    </xf>
    <xf numFmtId="43" fontId="0" fillId="0" borderId="24" xfId="1" applyFont="1" applyBorder="1" applyProtection="1">
      <protection locked="0"/>
    </xf>
    <xf numFmtId="2" fontId="0" fillId="0" borderId="16" xfId="0" applyNumberFormat="1" applyBorder="1" applyProtection="1">
      <protection locked="0"/>
    </xf>
    <xf numFmtId="43" fontId="0" fillId="0" borderId="7" xfId="1" applyFont="1" applyBorder="1" applyProtection="1"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2" fontId="0" fillId="2" borderId="0" xfId="0" applyNumberFormat="1" applyFill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0" xfId="0" applyNumberFormat="1" applyFill="1" applyProtection="1">
      <protection locked="0"/>
    </xf>
    <xf numFmtId="2" fontId="0" fillId="0" borderId="10" xfId="0" applyNumberForma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4" fontId="6" fillId="0" borderId="10" xfId="1" applyNumberFormat="1" applyBorder="1" applyProtection="1">
      <protection locked="0"/>
    </xf>
    <xf numFmtId="4" fontId="0" fillId="0" borderId="26" xfId="0" applyNumberFormat="1" applyFill="1" applyBorder="1" applyAlignment="1" applyProtection="1">
      <alignment horizontal="left"/>
      <protection locked="0"/>
    </xf>
    <xf numFmtId="164" fontId="6" fillId="3" borderId="0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4" fontId="0" fillId="0" borderId="11" xfId="0" applyNumberFormat="1" applyFill="1" applyBorder="1" applyAlignment="1" applyProtection="1">
      <alignment horizontal="left"/>
      <protection locked="0"/>
    </xf>
    <xf numFmtId="0" fontId="0" fillId="0" borderId="10" xfId="0" applyFont="1" applyFill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164" fontId="0" fillId="0" borderId="10" xfId="0" applyNumberFormat="1" applyBorder="1" applyProtection="1">
      <protection locked="0"/>
    </xf>
    <xf numFmtId="16" fontId="0" fillId="0" borderId="10" xfId="0" applyNumberFormat="1" applyBorder="1" applyProtection="1">
      <protection locked="0"/>
    </xf>
    <xf numFmtId="4" fontId="0" fillId="0" borderId="17" xfId="0" applyNumberFormat="1" applyFill="1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</xf>
    <xf numFmtId="43" fontId="0" fillId="0" borderId="27" xfId="1" applyFont="1" applyBorder="1" applyProtection="1"/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4" fontId="0" fillId="0" borderId="28" xfId="0" applyNumberFormat="1" applyBorder="1" applyAlignment="1" applyProtection="1">
      <alignment horizontal="left"/>
      <protection locked="0"/>
    </xf>
    <xf numFmtId="4" fontId="0" fillId="0" borderId="29" xfId="0" applyNumberFormat="1" applyBorder="1" applyAlignment="1" applyProtection="1">
      <alignment horizontal="left"/>
      <protection locked="0"/>
    </xf>
    <xf numFmtId="4" fontId="0" fillId="0" borderId="30" xfId="0" applyNumberFormat="1" applyBorder="1" applyProtection="1">
      <protection locked="0"/>
    </xf>
    <xf numFmtId="2" fontId="0" fillId="0" borderId="31" xfId="0" applyNumberFormat="1" applyBorder="1" applyProtection="1">
      <protection locked="0"/>
    </xf>
    <xf numFmtId="4" fontId="0" fillId="0" borderId="32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4" fontId="0" fillId="0" borderId="33" xfId="1" applyNumberFormat="1" applyFont="1" applyBorder="1" applyAlignment="1" applyProtection="1">
      <alignment horizontal="left"/>
    </xf>
    <xf numFmtId="4" fontId="0" fillId="0" borderId="34" xfId="1" applyNumberFormat="1" applyFont="1" applyBorder="1" applyAlignment="1" applyProtection="1">
      <alignment horizontal="left"/>
    </xf>
    <xf numFmtId="4" fontId="0" fillId="0" borderId="35" xfId="0" applyNumberFormat="1" applyBorder="1" applyAlignment="1" applyProtection="1">
      <alignment horizontal="right"/>
    </xf>
    <xf numFmtId="2" fontId="0" fillId="0" borderId="36" xfId="0" applyNumberFormat="1" applyBorder="1" applyProtection="1"/>
    <xf numFmtId="4" fontId="0" fillId="0" borderId="33" xfId="1" applyNumberFormat="1" applyFont="1" applyBorder="1" applyProtection="1"/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left"/>
      <protection locked="0"/>
    </xf>
    <xf numFmtId="2" fontId="0" fillId="0" borderId="9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164" fontId="6" fillId="0" borderId="14" xfId="0" applyNumberFormat="1" applyFont="1" applyFill="1" applyBorder="1" applyAlignment="1" applyProtection="1">
      <alignment horizontal="center"/>
      <protection locked="0"/>
    </xf>
    <xf numFmtId="4" fontId="6" fillId="0" borderId="8" xfId="0" applyNumberFormat="1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Alignment="1" applyProtection="1">
      <alignment horizontal="left"/>
      <protection locked="0"/>
    </xf>
    <xf numFmtId="4" fontId="0" fillId="0" borderId="17" xfId="0" applyNumberForma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/>
      <protection locked="0"/>
    </xf>
    <xf numFmtId="4" fontId="0" fillId="0" borderId="10" xfId="0" applyNumberFormat="1" applyFill="1" applyBorder="1" applyProtection="1">
      <protection locked="0"/>
    </xf>
    <xf numFmtId="0" fontId="0" fillId="3" borderId="0" xfId="0" applyFill="1"/>
    <xf numFmtId="2" fontId="0" fillId="0" borderId="10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4" fontId="0" fillId="0" borderId="10" xfId="0" applyNumberFormat="1" applyFill="1" applyBorder="1" applyAlignment="1" applyProtection="1">
      <alignment horizontal="left"/>
      <protection locked="0"/>
    </xf>
    <xf numFmtId="4" fontId="0" fillId="0" borderId="2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0" xfId="0" applyNumberFormat="1" applyFill="1"/>
    <xf numFmtId="4" fontId="0" fillId="0" borderId="1" xfId="0" applyNumberFormat="1" applyFill="1" applyBorder="1" applyAlignment="1" applyProtection="1">
      <alignment horizontal="left"/>
      <protection locked="0"/>
    </xf>
    <xf numFmtId="0" fontId="0" fillId="0" borderId="10" xfId="0" applyFill="1" applyBorder="1"/>
    <xf numFmtId="0" fontId="6" fillId="0" borderId="10" xfId="0" applyFont="1" applyFill="1" applyBorder="1" applyAlignment="1" applyProtection="1">
      <alignment horizontal="center"/>
      <protection locked="0"/>
    </xf>
    <xf numFmtId="4" fontId="6" fillId="0" borderId="11" xfId="1" applyNumberFormat="1" applyFill="1" applyBorder="1" applyAlignment="1" applyProtection="1">
      <alignment horizontal="left"/>
      <protection locked="0"/>
    </xf>
    <xf numFmtId="4" fontId="6" fillId="0" borderId="10" xfId="0" applyNumberFormat="1" applyFont="1" applyFill="1" applyBorder="1" applyAlignment="1" applyProtection="1">
      <alignment horizontal="left"/>
      <protection locked="0"/>
    </xf>
    <xf numFmtId="4" fontId="0" fillId="0" borderId="15" xfId="0" applyNumberFormat="1" applyFill="1" applyBorder="1" applyAlignment="1" applyProtection="1">
      <alignment horizontal="right"/>
    </xf>
    <xf numFmtId="0" fontId="0" fillId="0" borderId="13" xfId="0" applyFill="1" applyBorder="1" applyProtection="1">
      <protection locked="0"/>
    </xf>
    <xf numFmtId="4" fontId="0" fillId="0" borderId="10" xfId="0" applyNumberFormat="1" applyFill="1" applyBorder="1" applyAlignment="1" applyProtection="1">
      <alignment horizontal="center"/>
      <protection locked="0"/>
    </xf>
    <xf numFmtId="4" fontId="8" fillId="0" borderId="10" xfId="0" applyNumberFormat="1" applyFont="1" applyFill="1" applyBorder="1" applyAlignment="1" applyProtection="1">
      <alignment horizontal="center"/>
      <protection locked="0"/>
    </xf>
    <xf numFmtId="4" fontId="0" fillId="0" borderId="10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2" fontId="0" fillId="0" borderId="17" xfId="0" applyNumberFormat="1" applyFill="1" applyBorder="1" applyAlignment="1">
      <alignment horizontal="left"/>
    </xf>
    <xf numFmtId="0" fontId="6" fillId="0" borderId="8" xfId="0" applyFont="1" applyFill="1" applyBorder="1" applyProtection="1">
      <protection locked="0"/>
    </xf>
    <xf numFmtId="0" fontId="0" fillId="0" borderId="0" xfId="0" applyFill="1" applyAlignment="1">
      <alignment horizontal="left"/>
    </xf>
    <xf numFmtId="39" fontId="0" fillId="0" borderId="10" xfId="0" applyNumberFormat="1" applyFill="1" applyBorder="1" applyProtection="1"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center"/>
      <protection locked="0"/>
    </xf>
    <xf numFmtId="4" fontId="0" fillId="0" borderId="10" xfId="0" applyNumberFormat="1" applyFill="1" applyBorder="1"/>
    <xf numFmtId="4" fontId="0" fillId="0" borderId="11" xfId="1" applyNumberFormat="1" applyFont="1" applyFill="1" applyBorder="1" applyAlignment="1" applyProtection="1">
      <alignment horizontal="left"/>
      <protection locked="0"/>
    </xf>
    <xf numFmtId="2" fontId="0" fillId="0" borderId="13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horizontal="center"/>
      <protection locked="0"/>
    </xf>
    <xf numFmtId="4" fontId="0" fillId="0" borderId="19" xfId="1" applyNumberFormat="1" applyFont="1" applyFill="1" applyBorder="1" applyAlignment="1" applyProtection="1">
      <alignment horizontal="left"/>
    </xf>
    <xf numFmtId="4" fontId="0" fillId="0" borderId="20" xfId="1" applyNumberFormat="1" applyFont="1" applyFill="1" applyBorder="1" applyAlignment="1" applyProtection="1">
      <alignment horizontal="left"/>
    </xf>
    <xf numFmtId="4" fontId="0" fillId="0" borderId="3" xfId="0" applyNumberFormat="1" applyFill="1" applyBorder="1" applyAlignment="1" applyProtection="1">
      <alignment horizontal="right"/>
    </xf>
    <xf numFmtId="43" fontId="0" fillId="0" borderId="22" xfId="1" applyFont="1" applyFill="1" applyBorder="1" applyProtection="1"/>
    <xf numFmtId="4" fontId="0" fillId="0" borderId="19" xfId="1" applyNumberFormat="1" applyFont="1" applyFill="1" applyBorder="1" applyProtection="1"/>
    <xf numFmtId="4" fontId="0" fillId="0" borderId="8" xfId="0" applyNumberFormat="1" applyFill="1" applyBorder="1" applyAlignment="1" applyProtection="1">
      <alignment horizontal="left"/>
      <protection locked="0"/>
    </xf>
    <xf numFmtId="4" fontId="0" fillId="0" borderId="30" xfId="0" applyNumberFormat="1" applyFill="1" applyBorder="1" applyProtection="1">
      <protection locked="0"/>
    </xf>
    <xf numFmtId="0" fontId="0" fillId="0" borderId="37" xfId="0" applyFill="1" applyBorder="1" applyProtection="1">
      <protection locked="0"/>
    </xf>
    <xf numFmtId="4" fontId="0" fillId="0" borderId="28" xfId="0" applyNumberFormat="1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3" xfId="0" applyFill="1" applyBorder="1" applyAlignment="1" applyProtection="1">
      <alignment horizontal="center"/>
      <protection locked="0"/>
    </xf>
    <xf numFmtId="4" fontId="0" fillId="0" borderId="33" xfId="1" applyNumberFormat="1" applyFont="1" applyFill="1" applyBorder="1" applyAlignment="1" applyProtection="1">
      <alignment horizontal="left"/>
    </xf>
    <xf numFmtId="4" fontId="0" fillId="0" borderId="34" xfId="1" applyNumberFormat="1" applyFont="1" applyFill="1" applyBorder="1" applyAlignment="1" applyProtection="1">
      <alignment horizontal="left"/>
    </xf>
    <xf numFmtId="4" fontId="0" fillId="0" borderId="35" xfId="0" applyNumberFormat="1" applyFill="1" applyBorder="1" applyAlignment="1" applyProtection="1">
      <alignment horizontal="right"/>
    </xf>
    <xf numFmtId="2" fontId="0" fillId="0" borderId="36" xfId="0" applyNumberFormat="1" applyFill="1" applyBorder="1" applyProtection="1"/>
    <xf numFmtId="4" fontId="0" fillId="0" borderId="33" xfId="1" applyNumberFormat="1" applyFont="1" applyFill="1" applyBorder="1" applyProtection="1"/>
    <xf numFmtId="43" fontId="0" fillId="0" borderId="7" xfId="1" applyFont="1" applyFill="1" applyBorder="1" applyAlignment="1" applyProtection="1">
      <alignment horizontal="left"/>
      <protection locked="0"/>
    </xf>
    <xf numFmtId="43" fontId="0" fillId="0" borderId="23" xfId="1" applyFont="1" applyFill="1" applyBorder="1" applyAlignment="1" applyProtection="1">
      <alignment horizontal="left"/>
      <protection locked="0"/>
    </xf>
    <xf numFmtId="43" fontId="0" fillId="0" borderId="24" xfId="1" applyFon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43" fontId="0" fillId="0" borderId="7" xfId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9" xfId="0" applyFill="1" applyBorder="1" applyProtection="1">
      <protection locked="0"/>
    </xf>
    <xf numFmtId="0" fontId="0" fillId="2" borderId="0" xfId="0" applyFill="1" applyProtection="1">
      <protection locked="0"/>
    </xf>
    <xf numFmtId="4" fontId="0" fillId="0" borderId="23" xfId="0" applyNumberFormat="1" applyBorder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4" fontId="0" fillId="0" borderId="19" xfId="0" applyNumberFormat="1" applyBorder="1" applyAlignment="1" applyProtection="1">
      <alignment horizontal="left"/>
    </xf>
    <xf numFmtId="43" fontId="0" fillId="0" borderId="22" xfId="1" applyFont="1" applyBorder="1" applyProtection="1"/>
    <xf numFmtId="39" fontId="0" fillId="0" borderId="19" xfId="0" applyNumberFormat="1" applyBorder="1" applyProtection="1"/>
    <xf numFmtId="0" fontId="7" fillId="0" borderId="0" xfId="0" applyFont="1"/>
    <xf numFmtId="0" fontId="4" fillId="2" borderId="18" xfId="0" applyFont="1" applyFill="1" applyBorder="1" applyAlignment="1" applyProtection="1">
      <alignment horizontal="left"/>
      <protection locked="0"/>
    </xf>
    <xf numFmtId="0" fontId="4" fillId="2" borderId="38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 applyProtection="1">
      <alignment horizontal="left"/>
      <protection locked="0"/>
    </xf>
    <xf numFmtId="0" fontId="4" fillId="2" borderId="40" xfId="0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0" borderId="37" xfId="0" applyBorder="1" applyProtection="1">
      <protection locked="0"/>
    </xf>
    <xf numFmtId="0" fontId="9" fillId="0" borderId="33" xfId="0" applyFont="1" applyBorder="1" applyProtection="1">
      <protection locked="0"/>
    </xf>
    <xf numFmtId="4" fontId="9" fillId="0" borderId="33" xfId="1" applyNumberFormat="1" applyFont="1" applyBorder="1" applyAlignment="1" applyProtection="1">
      <alignment horizontal="left"/>
    </xf>
    <xf numFmtId="4" fontId="0" fillId="0" borderId="0" xfId="0" applyNumberFormat="1" applyAlignment="1" applyProtection="1">
      <alignment horizontal="left"/>
      <protection locked="0"/>
    </xf>
    <xf numFmtId="4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pcaccounts16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sh book"/>
      <sheetName val="Categories"/>
      <sheetName val="Cashbook Database"/>
      <sheetName val="Pivot Tables"/>
      <sheetName val="Ledger Receipts"/>
      <sheetName val="Receipts Database"/>
      <sheetName val="VAT Return"/>
      <sheetName val="R&amp;P 1st Qtr"/>
      <sheetName val="R&amp;P 2nd Qtr"/>
      <sheetName val="R&amp;P 3rd Qtr"/>
      <sheetName val="R&amp;P 4th Qtr"/>
      <sheetName val="Annual R&amp;P "/>
      <sheetName val=" Budget"/>
      <sheetName val=" Budget Analysis"/>
      <sheetName val="Public Rep"/>
      <sheetName val="5 Year Plan"/>
      <sheetName val=" Budget Preparation"/>
      <sheetName val="Annual Return Calcs"/>
      <sheetName val="Sheet1"/>
    </sheetNames>
    <sheetDataSet>
      <sheetData sheetId="0"/>
      <sheetData sheetId="1">
        <row r="42">
          <cell r="H42">
            <v>314.91000000000003</v>
          </cell>
        </row>
      </sheetData>
      <sheetData sheetId="2"/>
      <sheetData sheetId="3"/>
      <sheetData sheetId="4"/>
      <sheetData sheetId="5">
        <row r="7">
          <cell r="M7">
            <v>42029.48</v>
          </cell>
        </row>
      </sheetData>
      <sheetData sheetId="6"/>
      <sheetData sheetId="7"/>
      <sheetData sheetId="8">
        <row r="43">
          <cell r="J43">
            <v>59697.279999999999</v>
          </cell>
        </row>
      </sheetData>
      <sheetData sheetId="9">
        <row r="44">
          <cell r="J44">
            <v>49509.84</v>
          </cell>
        </row>
      </sheetData>
      <sheetData sheetId="10">
        <row r="44">
          <cell r="J44">
            <v>42898.6</v>
          </cell>
        </row>
      </sheetData>
      <sheetData sheetId="11"/>
      <sheetData sheetId="12"/>
      <sheetData sheetId="13">
        <row r="12">
          <cell r="D12">
            <v>3800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AI152"/>
  <sheetViews>
    <sheetView tabSelected="1" workbookViewId="0">
      <pane xSplit="7" ySplit="6" topLeftCell="H146" activePane="bottomRight" state="frozenSplit"/>
      <selection pane="topRight" activeCell="G1" sqref="G1"/>
      <selection pane="bottomLeft" activeCell="A6" sqref="A6"/>
      <selection pane="bottomRight" activeCell="F166" sqref="F166"/>
    </sheetView>
  </sheetViews>
  <sheetFormatPr defaultRowHeight="12.75"/>
  <cols>
    <col min="1" max="1" width="26.28515625" bestFit="1" customWidth="1"/>
    <col min="2" max="2" width="6.5703125" style="64" customWidth="1"/>
    <col min="3" max="3" width="7.140625" hidden="1" customWidth="1"/>
    <col min="4" max="4" width="9.85546875" customWidth="1"/>
    <col min="5" max="5" width="33.5703125" customWidth="1"/>
    <col min="6" max="6" width="38.28515625" customWidth="1"/>
    <col min="7" max="7" width="5.7109375" customWidth="1"/>
    <col min="8" max="8" width="10" style="65" customWidth="1"/>
    <col min="9" max="9" width="12.5703125" style="65" customWidth="1"/>
    <col min="10" max="10" width="9.85546875" customWidth="1"/>
    <col min="11" max="11" width="9" customWidth="1"/>
    <col min="12" max="13" width="9.28515625" bestFit="1" customWidth="1"/>
    <col min="15" max="15" width="11.140625" customWidth="1"/>
    <col min="16" max="18" width="9.28515625" bestFit="1" customWidth="1"/>
    <col min="19" max="19" width="10" customWidth="1"/>
    <col min="25" max="25" width="9.28515625" bestFit="1" customWidth="1"/>
  </cols>
  <sheetData>
    <row r="1" spans="1:34" ht="15.75">
      <c r="A1" s="1" t="s">
        <v>0</v>
      </c>
      <c r="B1" s="2"/>
      <c r="C1" s="1"/>
      <c r="D1" s="1"/>
      <c r="E1" s="1"/>
      <c r="F1" s="3" t="s">
        <v>1</v>
      </c>
      <c r="G1" s="3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4" ht="15">
      <c r="A2" s="1"/>
      <c r="B2" s="2"/>
      <c r="C2" s="1"/>
      <c r="D2" s="1"/>
      <c r="E2" s="1"/>
      <c r="F2" s="5" t="s">
        <v>2</v>
      </c>
      <c r="G2" s="5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4" ht="15">
      <c r="A3" s="1"/>
      <c r="B3" s="2"/>
      <c r="C3" s="1"/>
      <c r="D3" s="1"/>
      <c r="E3" s="1"/>
      <c r="F3" s="5" t="s">
        <v>3</v>
      </c>
      <c r="G3" s="5"/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4" ht="33.7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7" t="s">
        <v>7</v>
      </c>
      <c r="I4" s="8" t="s">
        <v>11</v>
      </c>
      <c r="J4" s="9" t="s">
        <v>12</v>
      </c>
      <c r="K4" s="10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11" t="s">
        <v>23</v>
      </c>
      <c r="V4" s="6" t="s">
        <v>24</v>
      </c>
      <c r="W4" s="6"/>
      <c r="X4" s="6"/>
      <c r="Y4" s="6" t="s">
        <v>25</v>
      </c>
      <c r="Z4" s="6" t="s">
        <v>25</v>
      </c>
      <c r="AA4" s="6" t="s">
        <v>25</v>
      </c>
      <c r="AB4" s="6" t="s">
        <v>26</v>
      </c>
      <c r="AD4" s="1"/>
    </row>
    <row r="5" spans="1:34" ht="13.5" thickBot="1">
      <c r="A5" s="12"/>
      <c r="B5" s="12"/>
      <c r="C5" s="12" t="s">
        <v>27</v>
      </c>
      <c r="D5" s="12" t="s">
        <v>28</v>
      </c>
      <c r="E5" s="12"/>
      <c r="F5" s="12"/>
      <c r="G5" s="12" t="s">
        <v>29</v>
      </c>
      <c r="H5" s="13"/>
      <c r="I5" s="14"/>
      <c r="J5" s="15" t="s">
        <v>11</v>
      </c>
      <c r="K5" s="16"/>
      <c r="L5" s="12"/>
      <c r="M5" s="12"/>
      <c r="N5" s="12" t="s">
        <v>30</v>
      </c>
      <c r="O5" s="12"/>
      <c r="P5" s="12"/>
      <c r="Q5" s="12" t="s">
        <v>31</v>
      </c>
      <c r="R5" s="12"/>
      <c r="S5" s="12"/>
      <c r="T5" s="12" t="s">
        <v>32</v>
      </c>
      <c r="U5" s="17"/>
      <c r="V5" s="12" t="s">
        <v>33</v>
      </c>
      <c r="W5" s="12"/>
      <c r="X5" s="12"/>
      <c r="Y5" s="12"/>
      <c r="Z5" s="12"/>
      <c r="AA5" s="12"/>
      <c r="AB5" s="12" t="s">
        <v>34</v>
      </c>
      <c r="AD5" s="1"/>
    </row>
    <row r="6" spans="1:34">
      <c r="A6" s="18"/>
      <c r="B6" s="18"/>
      <c r="C6" s="18"/>
      <c r="D6" s="18"/>
      <c r="E6" s="18"/>
      <c r="F6" s="18"/>
      <c r="G6" s="18"/>
      <c r="H6" s="19"/>
      <c r="I6" s="20"/>
      <c r="J6" s="21"/>
      <c r="K6" s="22"/>
      <c r="L6" s="18" t="s">
        <v>35</v>
      </c>
      <c r="M6" s="18" t="s">
        <v>36</v>
      </c>
      <c r="N6" s="18" t="s">
        <v>37</v>
      </c>
      <c r="O6" s="18" t="s">
        <v>38</v>
      </c>
      <c r="P6" s="18" t="s">
        <v>39</v>
      </c>
      <c r="Q6" s="18" t="s">
        <v>40</v>
      </c>
      <c r="R6" s="18" t="s">
        <v>41</v>
      </c>
      <c r="S6" s="18" t="s">
        <v>42</v>
      </c>
      <c r="T6" s="18" t="s">
        <v>43</v>
      </c>
      <c r="U6" s="18" t="s">
        <v>44</v>
      </c>
      <c r="V6" s="18" t="s">
        <v>45</v>
      </c>
      <c r="W6" s="18" t="s">
        <v>46</v>
      </c>
      <c r="X6" s="18" t="s">
        <v>47</v>
      </c>
      <c r="Y6" s="18" t="s">
        <v>48</v>
      </c>
      <c r="Z6" s="18" t="s">
        <v>49</v>
      </c>
      <c r="AA6" s="18" t="s">
        <v>50</v>
      </c>
      <c r="AB6" s="18" t="s">
        <v>51</v>
      </c>
      <c r="AD6" s="1"/>
    </row>
    <row r="7" spans="1:34" s="34" customFormat="1">
      <c r="A7" s="23">
        <v>42464</v>
      </c>
      <c r="B7" s="24">
        <v>399</v>
      </c>
      <c r="C7" s="25"/>
      <c r="D7" s="25"/>
      <c r="E7" s="26" t="s">
        <v>52</v>
      </c>
      <c r="F7" s="26" t="s">
        <v>53</v>
      </c>
      <c r="G7" s="27" t="s">
        <v>54</v>
      </c>
      <c r="H7" s="28"/>
      <c r="I7" s="29">
        <v>807.03</v>
      </c>
      <c r="J7" s="30">
        <f t="shared" ref="J7:J14" si="0">+SUM(L7:AB7)+H7</f>
        <v>807.03</v>
      </c>
      <c r="K7" s="31" t="s">
        <v>55</v>
      </c>
      <c r="L7" s="32">
        <v>807.03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  <c r="Y7" s="33"/>
      <c r="Z7" s="33"/>
      <c r="AA7" s="33"/>
      <c r="AB7" s="33"/>
      <c r="AD7" s="35"/>
      <c r="AE7" s="36"/>
      <c r="AF7" s="36"/>
      <c r="AG7" s="36"/>
      <c r="AH7" s="36"/>
    </row>
    <row r="8" spans="1:34">
      <c r="A8" s="23">
        <v>42464</v>
      </c>
      <c r="B8" s="24">
        <v>399</v>
      </c>
      <c r="C8" s="25"/>
      <c r="D8" s="25"/>
      <c r="E8" s="26" t="s">
        <v>52</v>
      </c>
      <c r="F8" s="26" t="s">
        <v>56</v>
      </c>
      <c r="G8" s="27" t="s">
        <v>57</v>
      </c>
      <c r="H8" s="28">
        <f>1.49+1.61+1.34</f>
        <v>4.4400000000000004</v>
      </c>
      <c r="I8" s="29">
        <f>8.98+9.68+8.08</f>
        <v>26.740000000000002</v>
      </c>
      <c r="J8" s="30">
        <f t="shared" si="0"/>
        <v>26.740000000000002</v>
      </c>
      <c r="K8" s="31" t="s">
        <v>55</v>
      </c>
      <c r="L8" s="32">
        <f>7.49+8.07+6.74</f>
        <v>22.3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7"/>
      <c r="Y8" s="37"/>
      <c r="Z8" s="37"/>
      <c r="AA8" s="37"/>
      <c r="AB8" s="37"/>
      <c r="AD8" s="35"/>
      <c r="AE8" s="36"/>
      <c r="AF8" s="36"/>
      <c r="AG8" s="36"/>
      <c r="AH8" s="36"/>
    </row>
    <row r="9" spans="1:34">
      <c r="A9" s="23">
        <v>42464</v>
      </c>
      <c r="B9" s="24">
        <v>399</v>
      </c>
      <c r="C9" s="25"/>
      <c r="D9" s="25"/>
      <c r="E9" s="26" t="s">
        <v>52</v>
      </c>
      <c r="F9" s="26" t="s">
        <v>58</v>
      </c>
      <c r="G9" s="27" t="s">
        <v>59</v>
      </c>
      <c r="H9" s="28"/>
      <c r="I9" s="29">
        <v>9.99</v>
      </c>
      <c r="J9" s="30">
        <f t="shared" si="0"/>
        <v>9.99</v>
      </c>
      <c r="K9" s="31" t="s">
        <v>55</v>
      </c>
      <c r="L9" s="32"/>
      <c r="M9" s="32">
        <v>9.99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7"/>
      <c r="Y9" s="37"/>
      <c r="Z9" s="37"/>
      <c r="AA9" s="37"/>
      <c r="AB9" s="37"/>
      <c r="AD9" s="35"/>
      <c r="AE9" s="36"/>
      <c r="AF9" s="36"/>
      <c r="AG9" s="36"/>
      <c r="AH9" s="36"/>
    </row>
    <row r="10" spans="1:34">
      <c r="A10" s="23">
        <v>42464</v>
      </c>
      <c r="B10" s="24">
        <v>399</v>
      </c>
      <c r="C10" s="25"/>
      <c r="D10" s="25"/>
      <c r="E10" s="26" t="s">
        <v>52</v>
      </c>
      <c r="F10" s="26" t="s">
        <v>60</v>
      </c>
      <c r="G10" s="27" t="s">
        <v>57</v>
      </c>
      <c r="H10" s="28"/>
      <c r="I10" s="29">
        <v>43.67</v>
      </c>
      <c r="J10" s="30">
        <v>43.67</v>
      </c>
      <c r="K10" s="31" t="s">
        <v>55</v>
      </c>
      <c r="L10" s="32">
        <v>43.67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7"/>
      <c r="Y10" s="37"/>
      <c r="Z10" s="37"/>
      <c r="AA10" s="37"/>
      <c r="AB10" s="37"/>
      <c r="AD10" s="35"/>
      <c r="AE10" s="36"/>
      <c r="AF10" s="36"/>
      <c r="AG10" s="36"/>
      <c r="AH10" s="36"/>
    </row>
    <row r="11" spans="1:34">
      <c r="A11" s="23">
        <v>42464</v>
      </c>
      <c r="B11" s="24">
        <v>399</v>
      </c>
      <c r="C11" s="25"/>
      <c r="D11" s="25"/>
      <c r="E11" s="26" t="s">
        <v>52</v>
      </c>
      <c r="F11" s="26" t="s">
        <v>61</v>
      </c>
      <c r="G11" s="27" t="s">
        <v>59</v>
      </c>
      <c r="H11" s="28"/>
      <c r="I11" s="29">
        <v>17.059999999999999</v>
      </c>
      <c r="J11" s="30">
        <f t="shared" si="0"/>
        <v>17.059999999999999</v>
      </c>
      <c r="K11" s="31" t="s">
        <v>55</v>
      </c>
      <c r="L11" s="32"/>
      <c r="M11" s="32">
        <v>17.059999999999999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7"/>
      <c r="Y11" s="37"/>
      <c r="Z11" s="37"/>
      <c r="AA11" s="37"/>
      <c r="AB11" s="37"/>
      <c r="AD11" s="35"/>
      <c r="AE11" s="36"/>
      <c r="AF11" s="36"/>
      <c r="AG11" s="36"/>
      <c r="AH11" s="36"/>
    </row>
    <row r="12" spans="1:34">
      <c r="A12" s="23">
        <v>42464</v>
      </c>
      <c r="B12" s="24">
        <v>399</v>
      </c>
      <c r="C12" s="25"/>
      <c r="D12" s="25"/>
      <c r="E12" s="26" t="s">
        <v>52</v>
      </c>
      <c r="F12" s="26" t="s">
        <v>62</v>
      </c>
      <c r="G12" s="27" t="s">
        <v>63</v>
      </c>
      <c r="H12" s="28"/>
      <c r="I12" s="29">
        <v>6.48</v>
      </c>
      <c r="J12" s="30">
        <f>+SUM(L12:AB12)+H12</f>
        <v>6.48</v>
      </c>
      <c r="K12" s="31" t="s">
        <v>55</v>
      </c>
      <c r="L12" s="32"/>
      <c r="M12" s="32">
        <v>6.48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7"/>
      <c r="Y12" s="37"/>
      <c r="Z12" s="37"/>
      <c r="AA12" s="37"/>
      <c r="AB12" s="37"/>
      <c r="AD12" s="35"/>
      <c r="AE12" s="36"/>
      <c r="AF12" s="36"/>
      <c r="AG12" s="36"/>
      <c r="AH12" s="36"/>
    </row>
    <row r="13" spans="1:34">
      <c r="A13" s="23">
        <v>42464</v>
      </c>
      <c r="B13" s="24">
        <v>400</v>
      </c>
      <c r="C13" s="25"/>
      <c r="D13" s="25"/>
      <c r="E13" s="26" t="s">
        <v>64</v>
      </c>
      <c r="F13" s="26" t="s">
        <v>65</v>
      </c>
      <c r="G13" s="38" t="s">
        <v>66</v>
      </c>
      <c r="H13" s="28">
        <v>12</v>
      </c>
      <c r="I13" s="28">
        <v>72</v>
      </c>
      <c r="J13" s="39">
        <f>+SUM(L13:AB13)+H13</f>
        <v>72</v>
      </c>
      <c r="K13" s="31" t="s">
        <v>55</v>
      </c>
      <c r="L13" s="40"/>
      <c r="M13" s="40"/>
      <c r="N13" s="40"/>
      <c r="O13" s="40"/>
      <c r="P13" s="40"/>
      <c r="Q13" s="40">
        <v>60</v>
      </c>
      <c r="R13" s="40"/>
      <c r="S13" s="32"/>
      <c r="T13" s="32"/>
      <c r="U13" s="32"/>
      <c r="V13" s="32"/>
      <c r="W13" s="32"/>
      <c r="X13" s="37"/>
      <c r="Y13" s="37"/>
      <c r="Z13" s="37"/>
      <c r="AA13" s="37"/>
      <c r="AB13" s="37"/>
      <c r="AD13" s="35"/>
      <c r="AE13" s="36"/>
      <c r="AF13" s="36"/>
      <c r="AG13" s="36"/>
      <c r="AH13" s="36"/>
    </row>
    <row r="14" spans="1:34">
      <c r="A14" s="23">
        <v>42468</v>
      </c>
      <c r="B14" s="24" t="s">
        <v>67</v>
      </c>
      <c r="C14" s="25"/>
      <c r="D14" s="41"/>
      <c r="E14" s="25" t="s">
        <v>68</v>
      </c>
      <c r="F14" s="25" t="s">
        <v>69</v>
      </c>
      <c r="G14" s="42" t="s">
        <v>70</v>
      </c>
      <c r="H14" s="43">
        <v>1.8</v>
      </c>
      <c r="I14" s="43">
        <v>10.8</v>
      </c>
      <c r="J14" s="44">
        <f t="shared" si="0"/>
        <v>10.8</v>
      </c>
      <c r="K14" s="31" t="s">
        <v>55</v>
      </c>
      <c r="L14" s="33"/>
      <c r="M14" s="33"/>
      <c r="N14" s="33"/>
      <c r="O14" s="33">
        <v>9</v>
      </c>
      <c r="P14" s="33"/>
      <c r="Q14" s="33"/>
      <c r="R14" s="33"/>
      <c r="S14" s="32"/>
      <c r="T14" s="32"/>
      <c r="U14" s="32"/>
      <c r="V14" s="32"/>
      <c r="W14" s="32"/>
      <c r="X14" s="37"/>
      <c r="Y14" s="37"/>
      <c r="Z14" s="37"/>
      <c r="AA14" s="37"/>
      <c r="AB14" s="37"/>
      <c r="AD14" s="35"/>
      <c r="AE14" s="36"/>
      <c r="AF14" s="36"/>
      <c r="AG14" s="36"/>
      <c r="AH14" s="36"/>
    </row>
    <row r="15" spans="1:34">
      <c r="A15" s="45">
        <v>42499</v>
      </c>
      <c r="B15" s="24">
        <v>401</v>
      </c>
      <c r="C15" s="24"/>
      <c r="D15" s="24"/>
      <c r="E15" s="46" t="s">
        <v>71</v>
      </c>
      <c r="F15" s="25" t="s">
        <v>72</v>
      </c>
      <c r="G15" s="47" t="s">
        <v>73</v>
      </c>
      <c r="H15" s="28">
        <v>27.5</v>
      </c>
      <c r="I15" s="48">
        <v>165</v>
      </c>
      <c r="J15" s="30">
        <f t="shared" ref="J15:J41" si="1">+SUM(L15:AB15)+H15</f>
        <v>165</v>
      </c>
      <c r="K15" s="49" t="s">
        <v>55</v>
      </c>
      <c r="L15" s="37"/>
      <c r="M15" s="37"/>
      <c r="N15" s="37"/>
      <c r="O15" s="37"/>
      <c r="P15" s="37"/>
      <c r="Q15" s="50">
        <v>137.5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D15" s="35"/>
      <c r="AE15" s="36"/>
      <c r="AF15" s="36"/>
      <c r="AG15" s="36"/>
      <c r="AH15" s="36"/>
    </row>
    <row r="16" spans="1:34">
      <c r="A16" s="45">
        <v>42499</v>
      </c>
      <c r="B16" s="24">
        <v>402</v>
      </c>
      <c r="C16" s="24"/>
      <c r="D16" s="24"/>
      <c r="E16" s="46" t="s">
        <v>74</v>
      </c>
      <c r="F16" s="25" t="s">
        <v>75</v>
      </c>
      <c r="G16" s="47" t="s">
        <v>76</v>
      </c>
      <c r="H16" s="28">
        <v>128.43</v>
      </c>
      <c r="I16" s="48">
        <v>770.58</v>
      </c>
      <c r="J16" s="30">
        <f t="shared" si="1"/>
        <v>770.57999999999993</v>
      </c>
      <c r="K16" s="49" t="s">
        <v>55</v>
      </c>
      <c r="L16" s="37"/>
      <c r="M16" s="37"/>
      <c r="N16" s="37"/>
      <c r="O16" s="37"/>
      <c r="P16" s="37">
        <v>642.15</v>
      </c>
      <c r="Q16" s="50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D16" s="35"/>
      <c r="AE16" s="36"/>
      <c r="AF16" s="36"/>
      <c r="AG16" s="36"/>
      <c r="AH16" s="36"/>
    </row>
    <row r="17" spans="1:34">
      <c r="A17" s="45">
        <v>42499</v>
      </c>
      <c r="B17" s="24">
        <v>403</v>
      </c>
      <c r="C17" s="24"/>
      <c r="D17" s="24"/>
      <c r="E17" s="25" t="s">
        <v>77</v>
      </c>
      <c r="F17" s="25" t="s">
        <v>78</v>
      </c>
      <c r="G17" s="49" t="s">
        <v>79</v>
      </c>
      <c r="H17" s="28">
        <v>42.28</v>
      </c>
      <c r="I17" s="48">
        <v>253.68</v>
      </c>
      <c r="J17" s="30">
        <f t="shared" si="1"/>
        <v>253.68</v>
      </c>
      <c r="K17" s="51" t="s">
        <v>55</v>
      </c>
      <c r="L17" s="37"/>
      <c r="M17" s="37"/>
      <c r="N17" s="37">
        <v>211.4</v>
      </c>
      <c r="O17" s="37"/>
      <c r="P17" s="37"/>
      <c r="Q17" s="50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D17" s="35"/>
      <c r="AE17" s="36"/>
      <c r="AF17" s="36"/>
      <c r="AG17" s="36"/>
      <c r="AH17" s="36"/>
    </row>
    <row r="18" spans="1:34">
      <c r="A18" s="45">
        <v>42499</v>
      </c>
      <c r="B18" s="24">
        <v>403</v>
      </c>
      <c r="C18" s="24"/>
      <c r="D18" s="24"/>
      <c r="E18" s="25" t="s">
        <v>77</v>
      </c>
      <c r="F18" s="25" t="s">
        <v>80</v>
      </c>
      <c r="G18" s="49" t="s">
        <v>81</v>
      </c>
      <c r="H18" s="28">
        <v>35.33</v>
      </c>
      <c r="I18" s="48">
        <v>212</v>
      </c>
      <c r="J18" s="30">
        <f>+SUM(L18:AB18)+H18</f>
        <v>212</v>
      </c>
      <c r="K18" s="51" t="s">
        <v>55</v>
      </c>
      <c r="L18" s="37"/>
      <c r="M18" s="37"/>
      <c r="N18" s="37">
        <v>176.67</v>
      </c>
      <c r="O18" s="37"/>
      <c r="P18" s="37"/>
      <c r="Q18" s="50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D18" s="35"/>
      <c r="AE18" s="36"/>
      <c r="AF18" s="36"/>
      <c r="AG18" s="36"/>
      <c r="AH18" s="36"/>
    </row>
    <row r="19" spans="1:34">
      <c r="A19" s="45">
        <v>42499</v>
      </c>
      <c r="B19" s="41">
        <v>404</v>
      </c>
      <c r="C19" s="41"/>
      <c r="D19" s="41"/>
      <c r="E19" s="52" t="s">
        <v>82</v>
      </c>
      <c r="F19" s="52" t="s">
        <v>83</v>
      </c>
      <c r="G19" s="53" t="s">
        <v>84</v>
      </c>
      <c r="H19" s="28"/>
      <c r="I19" s="48">
        <v>1500</v>
      </c>
      <c r="J19" s="30">
        <f t="shared" si="1"/>
        <v>1500</v>
      </c>
      <c r="K19" s="51" t="s">
        <v>55</v>
      </c>
      <c r="L19" s="37"/>
      <c r="M19" s="37"/>
      <c r="N19" s="37"/>
      <c r="O19" s="37"/>
      <c r="P19" s="37">
        <v>1500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D19" s="35"/>
      <c r="AE19" s="36"/>
      <c r="AF19" s="36"/>
      <c r="AG19" s="36"/>
      <c r="AH19" s="36"/>
    </row>
    <row r="20" spans="1:34">
      <c r="A20" s="45">
        <v>42499</v>
      </c>
      <c r="B20" s="41">
        <v>405</v>
      </c>
      <c r="C20" s="41"/>
      <c r="D20" s="41"/>
      <c r="E20" s="25" t="s">
        <v>85</v>
      </c>
      <c r="F20" s="25" t="s">
        <v>86</v>
      </c>
      <c r="G20" s="49" t="s">
        <v>87</v>
      </c>
      <c r="H20" s="28"/>
      <c r="I20" s="48">
        <v>528.15</v>
      </c>
      <c r="J20" s="30">
        <f t="shared" si="1"/>
        <v>528.15</v>
      </c>
      <c r="K20" s="51" t="s">
        <v>55</v>
      </c>
      <c r="L20" s="37"/>
      <c r="M20" s="37"/>
      <c r="N20" s="37"/>
      <c r="O20" s="37"/>
      <c r="P20" s="37"/>
      <c r="Q20" s="37"/>
      <c r="R20" s="37"/>
      <c r="S20" s="37">
        <v>528.15</v>
      </c>
      <c r="T20" s="37"/>
      <c r="U20" s="37"/>
      <c r="V20" s="37"/>
      <c r="W20" s="37"/>
      <c r="X20" s="37"/>
      <c r="Y20" s="37"/>
      <c r="Z20" s="37"/>
      <c r="AA20" s="37"/>
      <c r="AB20" s="37"/>
      <c r="AD20" s="35"/>
      <c r="AE20" s="36"/>
      <c r="AF20" s="36"/>
      <c r="AG20" s="36"/>
      <c r="AH20" s="36"/>
    </row>
    <row r="21" spans="1:34">
      <c r="A21" s="45">
        <v>42499</v>
      </c>
      <c r="B21" s="41">
        <v>406</v>
      </c>
      <c r="C21" s="41"/>
      <c r="D21" s="41"/>
      <c r="E21" s="52" t="s">
        <v>88</v>
      </c>
      <c r="F21" s="52" t="s">
        <v>89</v>
      </c>
      <c r="G21" s="53" t="s">
        <v>90</v>
      </c>
      <c r="H21" s="28"/>
      <c r="I21" s="48">
        <v>35</v>
      </c>
      <c r="J21" s="30">
        <f t="shared" si="1"/>
        <v>35</v>
      </c>
      <c r="K21" s="51" t="s">
        <v>55</v>
      </c>
      <c r="L21" s="37"/>
      <c r="M21" s="37"/>
      <c r="N21" s="37"/>
      <c r="O21" s="37"/>
      <c r="P21" s="37"/>
      <c r="Q21" s="37">
        <v>35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D21" s="35"/>
      <c r="AE21" s="36"/>
      <c r="AF21" s="36"/>
      <c r="AG21" s="36"/>
      <c r="AH21" s="36"/>
    </row>
    <row r="22" spans="1:34">
      <c r="A22" s="45">
        <v>42499</v>
      </c>
      <c r="B22" s="41">
        <v>407</v>
      </c>
      <c r="C22" s="41"/>
      <c r="D22" s="41"/>
      <c r="E22" s="25" t="s">
        <v>91</v>
      </c>
      <c r="F22" s="25" t="s">
        <v>92</v>
      </c>
      <c r="G22" s="49" t="s">
        <v>93</v>
      </c>
      <c r="H22" s="28">
        <v>11</v>
      </c>
      <c r="I22" s="48">
        <v>66</v>
      </c>
      <c r="J22" s="30">
        <f t="shared" si="1"/>
        <v>66</v>
      </c>
      <c r="K22" s="51" t="s">
        <v>55</v>
      </c>
      <c r="L22" s="37"/>
      <c r="M22" s="37"/>
      <c r="N22" s="37">
        <v>55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D22" s="35"/>
      <c r="AE22" s="36"/>
      <c r="AF22" s="36"/>
      <c r="AG22" s="36"/>
      <c r="AH22" s="36"/>
    </row>
    <row r="23" spans="1:34">
      <c r="A23" s="45">
        <v>42499</v>
      </c>
      <c r="B23" s="41">
        <v>408</v>
      </c>
      <c r="C23" s="41"/>
      <c r="D23" s="41"/>
      <c r="E23" s="52" t="s">
        <v>94</v>
      </c>
      <c r="F23" s="52" t="s">
        <v>95</v>
      </c>
      <c r="G23" s="53" t="s">
        <v>93</v>
      </c>
      <c r="H23" s="28">
        <v>16.8</v>
      </c>
      <c r="I23" s="48">
        <v>100.8</v>
      </c>
      <c r="J23" s="30">
        <f t="shared" si="1"/>
        <v>100.8</v>
      </c>
      <c r="K23" s="51" t="s">
        <v>55</v>
      </c>
      <c r="L23" s="37"/>
      <c r="M23" s="37"/>
      <c r="N23" s="37">
        <v>84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D23" s="35"/>
      <c r="AE23" s="36"/>
      <c r="AF23" s="36"/>
      <c r="AG23" s="36"/>
      <c r="AH23" s="36"/>
    </row>
    <row r="24" spans="1:34">
      <c r="A24" s="45">
        <v>42499</v>
      </c>
      <c r="B24" s="41">
        <v>409</v>
      </c>
      <c r="C24" s="41"/>
      <c r="D24" s="41"/>
      <c r="E24" s="25" t="s">
        <v>96</v>
      </c>
      <c r="F24" s="25" t="s">
        <v>97</v>
      </c>
      <c r="G24" s="49" t="s">
        <v>98</v>
      </c>
      <c r="H24" s="28"/>
      <c r="I24" s="48">
        <v>500</v>
      </c>
      <c r="J24" s="30">
        <f t="shared" si="1"/>
        <v>500</v>
      </c>
      <c r="K24" s="51" t="s">
        <v>55</v>
      </c>
      <c r="L24" s="37"/>
      <c r="M24" s="37"/>
      <c r="N24" s="37"/>
      <c r="O24" s="37"/>
      <c r="P24" s="37"/>
      <c r="Q24" s="37"/>
      <c r="R24" s="37"/>
      <c r="S24" s="37"/>
      <c r="T24" s="37">
        <v>500</v>
      </c>
      <c r="U24" s="37"/>
      <c r="V24" s="37"/>
      <c r="W24" s="37"/>
      <c r="X24" s="37"/>
      <c r="Y24" s="37"/>
      <c r="Z24" s="37"/>
      <c r="AA24" s="37"/>
      <c r="AB24" s="37"/>
      <c r="AD24" s="35"/>
      <c r="AE24" s="36"/>
      <c r="AF24" s="36"/>
      <c r="AG24" s="36"/>
      <c r="AH24" s="36"/>
    </row>
    <row r="25" spans="1:34">
      <c r="A25" s="45">
        <v>42499</v>
      </c>
      <c r="B25" s="41">
        <v>409</v>
      </c>
      <c r="C25" s="41"/>
      <c r="D25" s="41"/>
      <c r="E25" s="25" t="s">
        <v>96</v>
      </c>
      <c r="F25" s="25" t="s">
        <v>99</v>
      </c>
      <c r="G25" s="53" t="s">
        <v>100</v>
      </c>
      <c r="H25" s="28"/>
      <c r="I25" s="48">
        <v>100</v>
      </c>
      <c r="J25" s="30">
        <f t="shared" si="1"/>
        <v>100</v>
      </c>
      <c r="K25" s="51" t="s">
        <v>55</v>
      </c>
      <c r="L25" s="37"/>
      <c r="M25" s="37">
        <v>100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D25" s="35"/>
      <c r="AE25" s="36"/>
      <c r="AF25" s="36"/>
      <c r="AG25" s="36"/>
      <c r="AH25" s="36"/>
    </row>
    <row r="26" spans="1:34">
      <c r="A26" s="45">
        <v>42527</v>
      </c>
      <c r="B26" s="41">
        <v>410</v>
      </c>
      <c r="C26" s="41"/>
      <c r="D26" s="41"/>
      <c r="E26" s="25" t="s">
        <v>101</v>
      </c>
      <c r="F26" s="25" t="s">
        <v>102</v>
      </c>
      <c r="G26" s="49" t="s">
        <v>103</v>
      </c>
      <c r="H26" s="28"/>
      <c r="I26" s="48">
        <v>8</v>
      </c>
      <c r="J26" s="54">
        <f t="shared" si="1"/>
        <v>8</v>
      </c>
      <c r="K26" s="51" t="s">
        <v>104</v>
      </c>
      <c r="L26" s="37"/>
      <c r="M26" s="37"/>
      <c r="N26" s="37"/>
      <c r="O26" s="37"/>
      <c r="P26" s="37"/>
      <c r="Q26" s="37"/>
      <c r="R26" s="37"/>
      <c r="S26" s="37">
        <v>8</v>
      </c>
      <c r="T26" s="37"/>
      <c r="U26" s="37"/>
      <c r="V26" s="37"/>
      <c r="W26" s="37"/>
      <c r="X26" s="37"/>
      <c r="Y26" s="37"/>
      <c r="Z26" s="37"/>
      <c r="AA26" s="37"/>
      <c r="AB26" s="37"/>
      <c r="AD26" s="35"/>
      <c r="AE26" s="36"/>
      <c r="AF26" s="36"/>
      <c r="AG26" s="36"/>
      <c r="AH26" s="36"/>
    </row>
    <row r="27" spans="1:34">
      <c r="A27" s="45">
        <v>42527</v>
      </c>
      <c r="B27" s="41">
        <v>411</v>
      </c>
      <c r="C27" s="41"/>
      <c r="D27" s="24"/>
      <c r="E27" s="25" t="s">
        <v>77</v>
      </c>
      <c r="F27" s="25" t="s">
        <v>105</v>
      </c>
      <c r="G27" s="2" t="s">
        <v>81</v>
      </c>
      <c r="H27" s="28">
        <v>35.33</v>
      </c>
      <c r="I27" s="29">
        <v>212</v>
      </c>
      <c r="J27" s="55">
        <f t="shared" si="1"/>
        <v>212</v>
      </c>
      <c r="K27" s="51" t="s">
        <v>104</v>
      </c>
      <c r="L27" s="37"/>
      <c r="M27" s="37"/>
      <c r="N27" s="37">
        <v>176.67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D27" s="35"/>
      <c r="AE27" s="36"/>
      <c r="AF27" s="36"/>
      <c r="AG27" s="36"/>
      <c r="AH27" s="36"/>
    </row>
    <row r="28" spans="1:34">
      <c r="A28" s="45">
        <v>42527</v>
      </c>
      <c r="B28" s="41">
        <v>413</v>
      </c>
      <c r="C28" s="41"/>
      <c r="D28" s="41"/>
      <c r="E28" s="25" t="s">
        <v>106</v>
      </c>
      <c r="F28" s="25" t="s">
        <v>107</v>
      </c>
      <c r="G28" s="49" t="s">
        <v>98</v>
      </c>
      <c r="H28" s="28"/>
      <c r="I28" s="29">
        <v>80</v>
      </c>
      <c r="J28" s="30">
        <f t="shared" si="1"/>
        <v>80</v>
      </c>
      <c r="K28" s="56" t="s">
        <v>55</v>
      </c>
      <c r="L28" s="37"/>
      <c r="M28" s="37"/>
      <c r="N28" s="37"/>
      <c r="O28" s="37"/>
      <c r="P28" s="37"/>
      <c r="Q28" s="37"/>
      <c r="R28" s="37"/>
      <c r="S28" s="37"/>
      <c r="T28" s="37">
        <v>80</v>
      </c>
      <c r="U28" s="37"/>
      <c r="V28" s="37"/>
      <c r="W28" s="37"/>
      <c r="X28" s="37"/>
      <c r="Y28" s="37"/>
      <c r="Z28" s="37"/>
      <c r="AA28" s="37"/>
      <c r="AB28" s="37"/>
      <c r="AD28" s="35"/>
      <c r="AE28" s="36"/>
      <c r="AF28" s="36"/>
      <c r="AG28" s="36"/>
      <c r="AH28" s="36"/>
    </row>
    <row r="29" spans="1:34">
      <c r="A29" s="45"/>
      <c r="B29" s="41"/>
      <c r="C29" s="41"/>
      <c r="D29" s="41"/>
      <c r="E29" s="25"/>
      <c r="F29" s="25"/>
      <c r="G29" s="24"/>
      <c r="H29" s="28"/>
      <c r="I29" s="57"/>
      <c r="J29" s="58">
        <f>+SUM(L29:AB29)+H29</f>
        <v>0</v>
      </c>
      <c r="K29" s="51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D29" s="35"/>
      <c r="AE29" s="36"/>
      <c r="AF29" s="36"/>
      <c r="AG29" s="36"/>
      <c r="AH29" s="36"/>
    </row>
    <row r="30" spans="1:34">
      <c r="A30" s="45"/>
      <c r="B30" s="41"/>
      <c r="C30" s="41"/>
      <c r="D30" s="41"/>
      <c r="E30" s="25"/>
      <c r="F30" s="25"/>
      <c r="G30" s="24"/>
      <c r="H30" s="28"/>
      <c r="I30" s="57"/>
      <c r="J30" s="58">
        <f>+SUM(L30:AB30)+H30</f>
        <v>0</v>
      </c>
      <c r="K30" s="51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D30" s="35"/>
      <c r="AE30" s="36"/>
      <c r="AF30" s="36"/>
      <c r="AG30" s="36"/>
      <c r="AH30" s="36"/>
    </row>
    <row r="31" spans="1:34">
      <c r="A31" s="59"/>
      <c r="B31" s="41"/>
      <c r="C31" s="41"/>
      <c r="D31" s="41"/>
      <c r="E31" s="25"/>
      <c r="F31" s="25"/>
      <c r="G31" s="24"/>
      <c r="H31" s="28"/>
      <c r="I31" s="57"/>
      <c r="J31" s="58">
        <f>+SUM(L31:AB31)+H31</f>
        <v>0</v>
      </c>
      <c r="K31" s="51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D31" s="35"/>
      <c r="AE31" s="36"/>
      <c r="AF31" s="36"/>
      <c r="AG31" s="36"/>
      <c r="AH31" s="36"/>
    </row>
    <row r="32" spans="1:34">
      <c r="A32" s="59"/>
      <c r="B32" s="41"/>
      <c r="C32" s="41"/>
      <c r="D32" s="41"/>
      <c r="E32" s="25"/>
      <c r="F32" s="26"/>
      <c r="G32" s="24"/>
      <c r="H32" s="28"/>
      <c r="I32" s="57"/>
      <c r="J32" s="58">
        <f>+SUM(L32:AB32)+H32</f>
        <v>0</v>
      </c>
      <c r="K32" s="51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D32" s="35"/>
      <c r="AE32" s="36"/>
      <c r="AF32" s="36"/>
      <c r="AG32" s="36"/>
      <c r="AH32" s="36"/>
    </row>
    <row r="33" spans="1:34">
      <c r="A33" s="60"/>
      <c r="B33" s="61"/>
      <c r="C33" s="60"/>
      <c r="D33" s="60"/>
      <c r="E33" s="60"/>
      <c r="F33" s="60"/>
      <c r="G33" s="60"/>
      <c r="H33" s="62"/>
      <c r="I33" s="62"/>
      <c r="J33" s="58">
        <f>+SUM(L33:AB33)+H33</f>
        <v>0</v>
      </c>
      <c r="K33" s="51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D33" s="35"/>
      <c r="AE33" s="36"/>
      <c r="AF33" s="36"/>
      <c r="AG33" s="36"/>
      <c r="AH33" s="36"/>
    </row>
    <row r="34" spans="1:34" hidden="1">
      <c r="A34" s="60"/>
      <c r="B34" s="61"/>
      <c r="C34" s="60"/>
      <c r="D34" s="60"/>
      <c r="E34" s="60"/>
      <c r="F34" s="60"/>
      <c r="G34" s="60"/>
      <c r="H34" s="62"/>
      <c r="I34" s="62"/>
      <c r="J34" s="44">
        <v>0</v>
      </c>
      <c r="K34" s="63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D34" s="35"/>
      <c r="AE34" s="36"/>
      <c r="AF34" s="36"/>
      <c r="AG34" s="36"/>
      <c r="AH34" s="36"/>
    </row>
    <row r="35" spans="1:34" hidden="1">
      <c r="A35" s="60"/>
      <c r="B35" s="61"/>
      <c r="C35" s="60"/>
      <c r="D35" s="60"/>
      <c r="E35" s="60"/>
      <c r="F35" s="60"/>
      <c r="G35" s="60"/>
      <c r="H35" s="62"/>
      <c r="I35" s="62"/>
      <c r="J35" s="44">
        <f>+SUM(L35:AB35)+H51</f>
        <v>0</v>
      </c>
      <c r="K35" s="63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D35" s="35"/>
      <c r="AE35" s="36"/>
      <c r="AF35" s="36"/>
      <c r="AG35" s="36"/>
      <c r="AH35" s="36"/>
    </row>
    <row r="36" spans="1:34" hidden="1">
      <c r="A36" s="60"/>
      <c r="B36" s="61"/>
      <c r="C36" s="60"/>
      <c r="D36" s="60"/>
      <c r="E36" s="60"/>
      <c r="F36" s="60"/>
      <c r="G36" s="60"/>
      <c r="H36" s="62"/>
      <c r="I36" s="62"/>
      <c r="J36" s="44">
        <f>+SUM(L36:AB36)+H52</f>
        <v>35.33</v>
      </c>
      <c r="K36" s="63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D36" s="35"/>
      <c r="AE36" s="36"/>
      <c r="AF36" s="36"/>
      <c r="AG36" s="36"/>
      <c r="AH36" s="36"/>
    </row>
    <row r="37" spans="1:34" hidden="1">
      <c r="J37" s="30">
        <f>+SUM(L37:AB37)+H53</f>
        <v>0</v>
      </c>
      <c r="K37" s="63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D37" s="35"/>
      <c r="AE37" s="36"/>
      <c r="AF37" s="36"/>
      <c r="AG37" s="36"/>
      <c r="AH37" s="36"/>
    </row>
    <row r="38" spans="1:34" hidden="1">
      <c r="A38" s="45"/>
      <c r="B38" s="24"/>
      <c r="C38" s="45"/>
      <c r="D38" s="25"/>
      <c r="E38" s="25"/>
      <c r="F38" s="25"/>
      <c r="G38" s="66"/>
      <c r="H38" s="67"/>
      <c r="I38" s="68"/>
      <c r="J38" s="30">
        <f t="shared" si="1"/>
        <v>0</v>
      </c>
      <c r="K38" s="63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D38" s="35"/>
      <c r="AE38" s="36"/>
      <c r="AF38" s="36"/>
      <c r="AG38" s="36"/>
      <c r="AH38" s="36"/>
    </row>
    <row r="39" spans="1:34" hidden="1">
      <c r="A39" s="45"/>
      <c r="B39" s="24"/>
      <c r="C39" s="45"/>
      <c r="D39" s="25"/>
      <c r="E39" s="25"/>
      <c r="F39" s="25"/>
      <c r="G39" s="66"/>
      <c r="H39" s="67"/>
      <c r="I39" s="68"/>
      <c r="J39" s="30">
        <f t="shared" si="1"/>
        <v>0</v>
      </c>
      <c r="K39" s="63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D39" s="35"/>
      <c r="AE39" s="36"/>
      <c r="AF39" s="36"/>
      <c r="AG39" s="36"/>
      <c r="AH39" s="36"/>
    </row>
    <row r="40" spans="1:34" hidden="1">
      <c r="A40" s="69"/>
      <c r="B40" s="24"/>
      <c r="C40" s="25"/>
      <c r="D40" s="25"/>
      <c r="E40" s="25"/>
      <c r="F40" s="25"/>
      <c r="G40" s="66"/>
      <c r="H40" s="67"/>
      <c r="I40" s="68"/>
      <c r="J40" s="30">
        <f t="shared" si="1"/>
        <v>0</v>
      </c>
      <c r="K40" s="63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D40" s="35"/>
      <c r="AE40" s="36"/>
      <c r="AF40" s="36"/>
      <c r="AG40" s="36"/>
      <c r="AH40" s="36"/>
    </row>
    <row r="41" spans="1:34" hidden="1">
      <c r="A41" s="69"/>
      <c r="B41" s="24"/>
      <c r="C41" s="25"/>
      <c r="D41" s="25"/>
      <c r="E41" s="25"/>
      <c r="F41" s="25"/>
      <c r="G41" s="66"/>
      <c r="H41" s="67"/>
      <c r="I41" s="68"/>
      <c r="J41" s="30">
        <f t="shared" si="1"/>
        <v>0</v>
      </c>
      <c r="K41" s="63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D41" s="35"/>
      <c r="AE41" s="36"/>
      <c r="AF41" s="36"/>
      <c r="AG41" s="36"/>
      <c r="AH41" s="36"/>
    </row>
    <row r="42" spans="1:34" ht="13.5" thickBot="1">
      <c r="A42" s="70"/>
      <c r="B42" s="71"/>
      <c r="C42" s="70"/>
      <c r="D42" s="70"/>
      <c r="E42" s="70"/>
      <c r="F42" s="70" t="s">
        <v>108</v>
      </c>
      <c r="G42" s="70"/>
      <c r="H42" s="72">
        <f>+SUM(H7:H41)</f>
        <v>314.91000000000003</v>
      </c>
      <c r="I42" s="73">
        <f>+SUM(I7:I41)</f>
        <v>5524.98</v>
      </c>
      <c r="J42" s="74">
        <f>+SUM(L42:AB42)+H42</f>
        <v>5524.98</v>
      </c>
      <c r="K42" s="75"/>
      <c r="L42" s="76">
        <f>+SUM(L7:L41)</f>
        <v>872.99999999999989</v>
      </c>
      <c r="M42" s="76">
        <f t="shared" ref="M42:AB42" si="2">+SUM(M7:M41)</f>
        <v>133.53</v>
      </c>
      <c r="N42" s="76">
        <f t="shared" si="2"/>
        <v>703.7399999999999</v>
      </c>
      <c r="O42" s="76">
        <f t="shared" si="2"/>
        <v>9</v>
      </c>
      <c r="P42" s="76">
        <f t="shared" si="2"/>
        <v>2142.15</v>
      </c>
      <c r="Q42" s="76">
        <f t="shared" si="2"/>
        <v>232.5</v>
      </c>
      <c r="R42" s="76">
        <f t="shared" si="2"/>
        <v>0</v>
      </c>
      <c r="S42" s="76">
        <f t="shared" si="2"/>
        <v>536.15</v>
      </c>
      <c r="T42" s="76">
        <f t="shared" si="2"/>
        <v>580</v>
      </c>
      <c r="U42" s="76">
        <f t="shared" si="2"/>
        <v>0</v>
      </c>
      <c r="V42" s="76">
        <f t="shared" si="2"/>
        <v>0</v>
      </c>
      <c r="W42" s="76">
        <f t="shared" si="2"/>
        <v>0</v>
      </c>
      <c r="X42" s="76">
        <f t="shared" si="2"/>
        <v>0</v>
      </c>
      <c r="Y42" s="76">
        <f t="shared" si="2"/>
        <v>0</v>
      </c>
      <c r="Z42" s="76">
        <f t="shared" si="2"/>
        <v>0</v>
      </c>
      <c r="AA42" s="76">
        <f t="shared" si="2"/>
        <v>0</v>
      </c>
      <c r="AB42" s="76">
        <f t="shared" si="2"/>
        <v>0</v>
      </c>
      <c r="AD42" s="77"/>
      <c r="AE42" s="78"/>
      <c r="AF42" s="78"/>
      <c r="AG42" s="78"/>
      <c r="AH42" s="78"/>
    </row>
    <row r="43" spans="1:34">
      <c r="A43" s="79"/>
      <c r="B43" s="80"/>
      <c r="C43" s="79"/>
      <c r="D43" s="79"/>
      <c r="E43" s="79"/>
      <c r="F43" s="79"/>
      <c r="G43" s="79"/>
      <c r="H43" s="81"/>
      <c r="I43" s="82"/>
      <c r="J43" s="83"/>
      <c r="K43" s="84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D43" s="35"/>
      <c r="AE43" s="36"/>
      <c r="AF43" s="36"/>
      <c r="AG43" s="36"/>
      <c r="AH43" s="36"/>
    </row>
    <row r="44" spans="1:34">
      <c r="A44" s="6" t="s">
        <v>4</v>
      </c>
      <c r="B44" s="6" t="s">
        <v>5</v>
      </c>
      <c r="C44" s="6" t="s">
        <v>6</v>
      </c>
      <c r="D44" s="6" t="s">
        <v>7</v>
      </c>
      <c r="E44" s="6" t="s">
        <v>8</v>
      </c>
      <c r="F44" s="6" t="s">
        <v>9</v>
      </c>
      <c r="G44" s="6"/>
      <c r="H44" s="7" t="s">
        <v>7</v>
      </c>
      <c r="I44" s="8" t="s">
        <v>11</v>
      </c>
      <c r="J44" s="86" t="s">
        <v>12</v>
      </c>
      <c r="K44" s="87" t="s">
        <v>13</v>
      </c>
      <c r="L44" s="6" t="s">
        <v>14</v>
      </c>
      <c r="M44" s="6" t="s">
        <v>15</v>
      </c>
      <c r="N44" s="6" t="s">
        <v>109</v>
      </c>
      <c r="O44" s="6" t="s">
        <v>17</v>
      </c>
      <c r="P44" s="6" t="s">
        <v>18</v>
      </c>
      <c r="Q44" s="6" t="s">
        <v>19</v>
      </c>
      <c r="R44" s="6" t="s">
        <v>20</v>
      </c>
      <c r="S44" s="6" t="s">
        <v>21</v>
      </c>
      <c r="T44" s="6" t="s">
        <v>110</v>
      </c>
      <c r="U44" s="6"/>
      <c r="V44" s="6"/>
      <c r="W44" s="6"/>
      <c r="X44" s="6"/>
      <c r="Y44" s="6" t="s">
        <v>25</v>
      </c>
      <c r="Z44" s="6" t="s">
        <v>25</v>
      </c>
      <c r="AA44" s="6" t="s">
        <v>25</v>
      </c>
      <c r="AB44" s="6" t="s">
        <v>26</v>
      </c>
      <c r="AD44" s="35"/>
      <c r="AE44" s="36"/>
      <c r="AF44" s="36"/>
      <c r="AG44" s="36"/>
      <c r="AH44" s="36"/>
    </row>
    <row r="45" spans="1:34" ht="13.5" thickBot="1">
      <c r="A45" s="12"/>
      <c r="B45" s="12"/>
      <c r="C45" s="12" t="s">
        <v>27</v>
      </c>
      <c r="D45" s="12" t="s">
        <v>28</v>
      </c>
      <c r="E45" s="12"/>
      <c r="F45" s="12"/>
      <c r="G45" s="12"/>
      <c r="H45" s="13"/>
      <c r="I45" s="14"/>
      <c r="J45" s="15" t="s">
        <v>11</v>
      </c>
      <c r="K45" s="16"/>
      <c r="L45" s="12"/>
      <c r="M45" s="12"/>
      <c r="N45" s="12" t="s">
        <v>30</v>
      </c>
      <c r="O45" s="12"/>
      <c r="P45" s="12"/>
      <c r="Q45" s="12" t="s">
        <v>31</v>
      </c>
      <c r="R45" s="12"/>
      <c r="S45" s="12"/>
      <c r="T45" s="12" t="s">
        <v>32</v>
      </c>
      <c r="U45" s="12"/>
      <c r="V45" s="12"/>
      <c r="W45" s="12"/>
      <c r="X45" s="12"/>
      <c r="Y45" s="12" t="s">
        <v>111</v>
      </c>
      <c r="Z45" s="12" t="s">
        <v>112</v>
      </c>
      <c r="AA45" s="12" t="s">
        <v>113</v>
      </c>
      <c r="AB45" s="12" t="s">
        <v>34</v>
      </c>
      <c r="AD45" s="35"/>
      <c r="AE45" s="36"/>
      <c r="AF45" s="36"/>
      <c r="AG45" s="36"/>
      <c r="AH45" s="36"/>
    </row>
    <row r="46" spans="1:34">
      <c r="A46" s="88"/>
      <c r="B46" s="89"/>
      <c r="C46" s="90"/>
      <c r="D46" s="90"/>
      <c r="E46" s="90"/>
      <c r="F46" s="90"/>
      <c r="G46" s="90"/>
      <c r="H46" s="19"/>
      <c r="I46" s="91"/>
      <c r="J46" s="92"/>
      <c r="K46" s="93"/>
      <c r="L46" s="18" t="s">
        <v>35</v>
      </c>
      <c r="M46" s="18" t="s">
        <v>36</v>
      </c>
      <c r="N46" s="18" t="s">
        <v>37</v>
      </c>
      <c r="O46" s="18" t="s">
        <v>38</v>
      </c>
      <c r="P46" s="18" t="s">
        <v>39</v>
      </c>
      <c r="Q46" s="18" t="s">
        <v>40</v>
      </c>
      <c r="R46" s="18" t="s">
        <v>41</v>
      </c>
      <c r="S46" s="18" t="s">
        <v>42</v>
      </c>
      <c r="T46" s="18" t="s">
        <v>43</v>
      </c>
      <c r="U46" s="18" t="s">
        <v>44</v>
      </c>
      <c r="V46" s="18" t="s">
        <v>45</v>
      </c>
      <c r="W46" s="18" t="s">
        <v>46</v>
      </c>
      <c r="X46" s="18" t="s">
        <v>47</v>
      </c>
      <c r="Y46" s="18" t="s">
        <v>48</v>
      </c>
      <c r="Z46" s="18" t="s">
        <v>49</v>
      </c>
      <c r="AA46" s="18" t="s">
        <v>50</v>
      </c>
      <c r="AB46" s="18" t="s">
        <v>51</v>
      </c>
      <c r="AD46" s="35"/>
      <c r="AE46" s="36"/>
      <c r="AF46" s="36"/>
      <c r="AG46" s="36"/>
      <c r="AH46" s="36"/>
    </row>
    <row r="47" spans="1:34">
      <c r="A47" s="45">
        <v>42555</v>
      </c>
      <c r="B47" s="24">
        <v>414</v>
      </c>
      <c r="C47" s="25"/>
      <c r="D47" s="25"/>
      <c r="E47" s="25" t="s">
        <v>114</v>
      </c>
      <c r="F47" s="25" t="s">
        <v>115</v>
      </c>
      <c r="G47" s="24" t="s">
        <v>54</v>
      </c>
      <c r="H47" s="94"/>
      <c r="I47" s="95">
        <v>882.69</v>
      </c>
      <c r="J47" s="30">
        <f t="shared" ref="J47:J64" si="3">+SUM(L47:AB47)+H47</f>
        <v>882.69</v>
      </c>
      <c r="K47" s="51" t="s">
        <v>104</v>
      </c>
      <c r="L47" s="95">
        <v>882.69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D47" s="35"/>
      <c r="AE47" s="36"/>
      <c r="AF47" s="36"/>
      <c r="AG47" s="36"/>
      <c r="AH47" s="36"/>
    </row>
    <row r="48" spans="1:34">
      <c r="A48" s="45">
        <v>42555</v>
      </c>
      <c r="B48" s="24">
        <v>414</v>
      </c>
      <c r="C48" s="25"/>
      <c r="D48" s="25"/>
      <c r="E48" s="25" t="s">
        <v>116</v>
      </c>
      <c r="F48" s="25" t="s">
        <v>117</v>
      </c>
      <c r="G48" s="24" t="s">
        <v>57</v>
      </c>
      <c r="H48" s="28">
        <v>4.1500000000000004</v>
      </c>
      <c r="I48" s="29">
        <v>24.97</v>
      </c>
      <c r="J48" s="58">
        <f t="shared" si="3"/>
        <v>24.97</v>
      </c>
      <c r="K48" s="51" t="s">
        <v>104</v>
      </c>
      <c r="L48" s="28">
        <v>20.82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D48" s="35"/>
      <c r="AE48" s="36"/>
      <c r="AF48" s="36"/>
      <c r="AG48" s="36"/>
      <c r="AH48" s="36"/>
    </row>
    <row r="49" spans="1:34">
      <c r="A49" s="45">
        <v>42555</v>
      </c>
      <c r="B49" s="24">
        <v>414</v>
      </c>
      <c r="C49" s="25"/>
      <c r="D49" s="25"/>
      <c r="E49" s="25" t="s">
        <v>118</v>
      </c>
      <c r="F49" s="25" t="s">
        <v>119</v>
      </c>
      <c r="G49" s="49" t="s">
        <v>57</v>
      </c>
      <c r="H49" s="67"/>
      <c r="I49" s="68">
        <v>55.76</v>
      </c>
      <c r="J49" s="58">
        <f t="shared" si="3"/>
        <v>55.76</v>
      </c>
      <c r="K49" s="51" t="s">
        <v>104</v>
      </c>
      <c r="L49" s="28">
        <v>55.76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D49" s="35"/>
      <c r="AE49" s="36"/>
      <c r="AF49" s="36"/>
      <c r="AG49" s="36"/>
      <c r="AH49" s="36"/>
    </row>
    <row r="50" spans="1:34">
      <c r="A50" s="45">
        <v>42555</v>
      </c>
      <c r="B50" s="24">
        <v>414</v>
      </c>
      <c r="C50" s="25"/>
      <c r="D50" s="25"/>
      <c r="E50" s="25" t="s">
        <v>120</v>
      </c>
      <c r="F50" s="25" t="s">
        <v>121</v>
      </c>
      <c r="G50" s="66" t="s">
        <v>63</v>
      </c>
      <c r="H50" s="67"/>
      <c r="I50" s="68">
        <f>6.6+12.98</f>
        <v>19.579999999999998</v>
      </c>
      <c r="J50" s="58">
        <f t="shared" si="3"/>
        <v>19.579999999999998</v>
      </c>
      <c r="K50" s="51" t="s">
        <v>104</v>
      </c>
      <c r="L50" s="37"/>
      <c r="M50" s="37">
        <v>19.579999999999998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D50" s="35"/>
      <c r="AE50" s="36"/>
      <c r="AF50" s="36"/>
      <c r="AG50" s="36"/>
      <c r="AH50" s="36"/>
    </row>
    <row r="51" spans="1:34">
      <c r="A51" s="45">
        <v>42555</v>
      </c>
      <c r="B51" s="24">
        <v>414</v>
      </c>
      <c r="C51" s="45"/>
      <c r="D51" s="25"/>
      <c r="E51" s="25" t="s">
        <v>118</v>
      </c>
      <c r="F51" s="25" t="s">
        <v>58</v>
      </c>
      <c r="G51" s="66" t="s">
        <v>59</v>
      </c>
      <c r="H51" s="67"/>
      <c r="I51" s="29">
        <v>8</v>
      </c>
      <c r="J51" s="58">
        <f t="shared" si="3"/>
        <v>8</v>
      </c>
      <c r="K51" s="51" t="s">
        <v>104</v>
      </c>
      <c r="L51" s="37"/>
      <c r="M51" s="37">
        <v>8</v>
      </c>
      <c r="N51" s="37"/>
      <c r="O51" s="37"/>
      <c r="P51" s="37"/>
      <c r="Q51" s="37"/>
      <c r="R51" s="96"/>
      <c r="S51" s="96"/>
      <c r="T51" s="37"/>
      <c r="U51" s="37"/>
      <c r="V51" s="37"/>
      <c r="W51" s="37"/>
      <c r="X51" s="37"/>
      <c r="Y51" s="37"/>
      <c r="Z51" s="37"/>
      <c r="AA51" s="37"/>
      <c r="AB51" s="37"/>
      <c r="AD51" s="35"/>
      <c r="AE51" s="36"/>
      <c r="AF51" s="36"/>
      <c r="AG51" s="36"/>
      <c r="AH51" s="36"/>
    </row>
    <row r="52" spans="1:34">
      <c r="A52" s="45">
        <v>42555</v>
      </c>
      <c r="B52" s="24">
        <v>415</v>
      </c>
      <c r="C52" s="45"/>
      <c r="D52" s="25"/>
      <c r="E52" s="25" t="s">
        <v>122</v>
      </c>
      <c r="F52" s="25" t="s">
        <v>123</v>
      </c>
      <c r="G52" s="66" t="s">
        <v>81</v>
      </c>
      <c r="H52" s="67">
        <v>35.33</v>
      </c>
      <c r="I52" s="97">
        <v>212</v>
      </c>
      <c r="J52" s="58">
        <f t="shared" si="3"/>
        <v>212</v>
      </c>
      <c r="K52" s="51" t="s">
        <v>104</v>
      </c>
      <c r="L52" s="37"/>
      <c r="M52" s="37"/>
      <c r="N52" s="37">
        <v>176.67</v>
      </c>
      <c r="O52" s="37"/>
      <c r="P52" s="37"/>
      <c r="Q52" s="37"/>
      <c r="R52" s="96"/>
      <c r="S52" s="96"/>
      <c r="T52" s="37"/>
      <c r="U52" s="37"/>
      <c r="V52" s="37"/>
      <c r="W52" s="37"/>
      <c r="X52" s="37"/>
      <c r="Y52" s="37"/>
      <c r="Z52" s="37"/>
      <c r="AA52" s="37"/>
      <c r="AB52" s="37"/>
      <c r="AD52" s="35"/>
      <c r="AE52" s="36"/>
      <c r="AF52" s="36"/>
      <c r="AG52" s="36"/>
      <c r="AH52" s="36"/>
    </row>
    <row r="53" spans="1:34">
      <c r="A53" s="45">
        <v>42555</v>
      </c>
      <c r="B53" s="24">
        <v>416</v>
      </c>
      <c r="C53" s="45"/>
      <c r="D53" s="25"/>
      <c r="E53" s="25" t="s">
        <v>64</v>
      </c>
      <c r="F53" s="25" t="s">
        <v>124</v>
      </c>
      <c r="G53" s="66" t="s">
        <v>125</v>
      </c>
      <c r="H53" s="67"/>
      <c r="I53" s="68">
        <v>750</v>
      </c>
      <c r="J53" s="58">
        <f t="shared" si="3"/>
        <v>750</v>
      </c>
      <c r="K53" s="51" t="s">
        <v>104</v>
      </c>
      <c r="L53" s="37"/>
      <c r="M53" s="37"/>
      <c r="N53" s="37"/>
      <c r="O53" s="37"/>
      <c r="P53" s="37"/>
      <c r="Q53" s="37"/>
      <c r="R53" s="37"/>
      <c r="S53" s="37"/>
      <c r="T53" s="37">
        <v>750</v>
      </c>
      <c r="U53" s="37"/>
      <c r="V53" s="37"/>
      <c r="W53" s="37"/>
      <c r="X53" s="37"/>
      <c r="Y53" s="37"/>
      <c r="Z53" s="37"/>
      <c r="AA53" s="37"/>
      <c r="AB53" s="37"/>
      <c r="AD53" s="35"/>
      <c r="AE53" s="36"/>
      <c r="AF53" s="36"/>
      <c r="AG53" s="36"/>
      <c r="AH53" s="36"/>
    </row>
    <row r="54" spans="1:34">
      <c r="A54" s="45">
        <v>42555</v>
      </c>
      <c r="B54" s="24">
        <v>417</v>
      </c>
      <c r="C54" s="25"/>
      <c r="D54" s="41"/>
      <c r="E54" s="25" t="s">
        <v>126</v>
      </c>
      <c r="F54" s="25" t="s">
        <v>127</v>
      </c>
      <c r="G54" s="49" t="s">
        <v>128</v>
      </c>
      <c r="H54" s="28"/>
      <c r="I54" s="48">
        <v>169</v>
      </c>
      <c r="J54" s="58">
        <f t="shared" si="3"/>
        <v>169</v>
      </c>
      <c r="K54" s="51" t="s">
        <v>104</v>
      </c>
      <c r="L54" s="37"/>
      <c r="M54" s="37"/>
      <c r="N54" s="37">
        <v>169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D54" s="35"/>
      <c r="AE54" s="36"/>
      <c r="AF54" s="36"/>
      <c r="AG54" s="36"/>
      <c r="AH54" s="36"/>
    </row>
    <row r="55" spans="1:34">
      <c r="A55" s="59">
        <v>42555</v>
      </c>
      <c r="B55" s="24">
        <v>418</v>
      </c>
      <c r="C55" s="25"/>
      <c r="D55" s="41"/>
      <c r="E55" s="25" t="s">
        <v>91</v>
      </c>
      <c r="F55" s="25" t="s">
        <v>129</v>
      </c>
      <c r="G55" s="49" t="s">
        <v>93</v>
      </c>
      <c r="H55" s="28">
        <v>11</v>
      </c>
      <c r="I55" s="48">
        <v>66</v>
      </c>
      <c r="J55" s="58">
        <f t="shared" si="3"/>
        <v>66</v>
      </c>
      <c r="K55" s="98" t="s">
        <v>104</v>
      </c>
      <c r="L55" s="33"/>
      <c r="M55" s="33"/>
      <c r="N55" s="33">
        <v>55</v>
      </c>
      <c r="O55" s="33"/>
      <c r="P55" s="33"/>
      <c r="Q55" s="33"/>
      <c r="R55" s="33"/>
      <c r="S55" s="33"/>
      <c r="T55" s="37"/>
      <c r="U55" s="37"/>
      <c r="V55" s="37"/>
      <c r="W55" s="37"/>
      <c r="X55" s="37"/>
      <c r="Y55" s="37"/>
      <c r="Z55" s="37"/>
      <c r="AA55" s="37"/>
      <c r="AB55" s="37"/>
      <c r="AD55" s="35"/>
      <c r="AE55" s="36"/>
      <c r="AF55" s="36"/>
      <c r="AG55" s="36"/>
      <c r="AH55" s="36"/>
    </row>
    <row r="56" spans="1:34">
      <c r="A56" s="59">
        <v>42555</v>
      </c>
      <c r="B56" s="24">
        <v>419</v>
      </c>
      <c r="C56" s="25"/>
      <c r="D56" s="25"/>
      <c r="E56" s="25" t="s">
        <v>130</v>
      </c>
      <c r="F56" s="26" t="s">
        <v>131</v>
      </c>
      <c r="G56" s="66" t="s">
        <v>132</v>
      </c>
      <c r="H56" s="67"/>
      <c r="I56" s="68">
        <v>1349.68</v>
      </c>
      <c r="J56" s="58">
        <f t="shared" si="3"/>
        <v>1349.68</v>
      </c>
      <c r="K56" s="56" t="s">
        <v>104</v>
      </c>
      <c r="L56" s="37"/>
      <c r="M56" s="37"/>
      <c r="N56" s="37"/>
      <c r="O56" s="37"/>
      <c r="P56" s="37"/>
      <c r="Q56" s="37">
        <v>1349.68</v>
      </c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D56" s="35"/>
      <c r="AE56" s="36"/>
      <c r="AF56" s="36"/>
      <c r="AG56" s="36"/>
      <c r="AH56" s="36"/>
    </row>
    <row r="57" spans="1:34">
      <c r="A57" s="45">
        <v>42555</v>
      </c>
      <c r="B57" s="24">
        <v>412</v>
      </c>
      <c r="C57" s="25"/>
      <c r="D57" s="41"/>
      <c r="E57" s="25" t="s">
        <v>133</v>
      </c>
      <c r="F57" s="25" t="s">
        <v>134</v>
      </c>
      <c r="G57" s="66" t="s">
        <v>98</v>
      </c>
      <c r="H57" s="67"/>
      <c r="I57" s="68">
        <v>200</v>
      </c>
      <c r="J57" s="58">
        <f t="shared" si="3"/>
        <v>200</v>
      </c>
      <c r="K57" s="56" t="s">
        <v>104</v>
      </c>
      <c r="L57" s="37"/>
      <c r="M57" s="37"/>
      <c r="N57" s="37"/>
      <c r="O57" s="37"/>
      <c r="P57" s="37"/>
      <c r="Q57" s="37"/>
      <c r="R57" s="37"/>
      <c r="S57" s="37"/>
      <c r="T57" s="37">
        <v>200</v>
      </c>
      <c r="U57" s="37"/>
      <c r="V57" s="37"/>
      <c r="W57" s="37"/>
      <c r="X57" s="37"/>
      <c r="Y57" s="37"/>
      <c r="Z57" s="37"/>
      <c r="AA57" s="37"/>
      <c r="AB57" s="37"/>
      <c r="AD57" s="35"/>
      <c r="AE57" s="36"/>
      <c r="AF57" s="36"/>
      <c r="AG57" s="36"/>
      <c r="AH57" s="36"/>
    </row>
    <row r="58" spans="1:34">
      <c r="A58" s="23">
        <v>42558</v>
      </c>
      <c r="B58" s="24" t="s">
        <v>67</v>
      </c>
      <c r="C58" s="25"/>
      <c r="D58" s="41"/>
      <c r="E58" s="25" t="s">
        <v>68</v>
      </c>
      <c r="F58" s="25" t="s">
        <v>69</v>
      </c>
      <c r="G58" s="42" t="s">
        <v>70</v>
      </c>
      <c r="H58" s="43">
        <v>1.8</v>
      </c>
      <c r="I58" s="43">
        <v>10.8</v>
      </c>
      <c r="J58" s="44">
        <f>+SUM(L58:AB58)+H58</f>
        <v>10.8</v>
      </c>
      <c r="K58" s="31" t="s">
        <v>55</v>
      </c>
      <c r="L58" s="33"/>
      <c r="M58" s="33"/>
      <c r="N58" s="33"/>
      <c r="O58" s="33">
        <v>9</v>
      </c>
      <c r="P58" s="33"/>
      <c r="Q58" s="33"/>
      <c r="R58" s="33"/>
      <c r="S58" s="32"/>
      <c r="T58" s="32"/>
      <c r="U58" s="32"/>
      <c r="V58" s="32"/>
      <c r="W58" s="32"/>
      <c r="X58" s="37"/>
      <c r="Y58" s="37"/>
      <c r="Z58" s="37"/>
      <c r="AA58" s="37"/>
      <c r="AB58" s="37"/>
      <c r="AD58" s="35"/>
      <c r="AE58" s="36"/>
      <c r="AF58" s="36"/>
      <c r="AG58" s="36"/>
      <c r="AH58" s="36"/>
    </row>
    <row r="59" spans="1:34">
      <c r="A59" s="45">
        <v>42618</v>
      </c>
      <c r="B59" s="24">
        <v>420</v>
      </c>
      <c r="C59" s="25"/>
      <c r="D59" s="25"/>
      <c r="E59" s="25" t="s">
        <v>135</v>
      </c>
      <c r="F59" s="25" t="s">
        <v>136</v>
      </c>
      <c r="G59" s="24" t="s">
        <v>137</v>
      </c>
      <c r="H59" s="28"/>
      <c r="I59" s="48">
        <v>5959</v>
      </c>
      <c r="J59" s="58">
        <f t="shared" si="3"/>
        <v>5959</v>
      </c>
      <c r="K59" s="56" t="s">
        <v>104</v>
      </c>
      <c r="L59" s="37"/>
      <c r="M59" s="37"/>
      <c r="N59" s="37"/>
      <c r="O59" s="37"/>
      <c r="P59" s="37"/>
      <c r="Q59" s="37"/>
      <c r="R59" s="37">
        <v>5959</v>
      </c>
      <c r="S59" s="37"/>
      <c r="T59" s="37"/>
      <c r="U59" s="37"/>
      <c r="V59" s="37"/>
      <c r="W59" s="37"/>
      <c r="X59" s="37"/>
      <c r="Y59" s="37"/>
      <c r="Z59" s="37"/>
      <c r="AA59" s="37"/>
      <c r="AB59" s="37"/>
      <c r="AD59" s="35"/>
      <c r="AE59" s="36"/>
      <c r="AF59" s="36"/>
      <c r="AG59" s="36"/>
      <c r="AH59" s="36"/>
    </row>
    <row r="60" spans="1:34">
      <c r="A60" s="45">
        <v>42618</v>
      </c>
      <c r="B60" s="24">
        <v>421</v>
      </c>
      <c r="C60" s="25"/>
      <c r="D60" s="25"/>
      <c r="E60" s="25" t="s">
        <v>122</v>
      </c>
      <c r="F60" s="25" t="s">
        <v>138</v>
      </c>
      <c r="G60" s="24" t="s">
        <v>81</v>
      </c>
      <c r="H60" s="28">
        <f>35.33+35.33</f>
        <v>70.66</v>
      </c>
      <c r="I60" s="48">
        <v>424</v>
      </c>
      <c r="J60" s="58">
        <f t="shared" si="3"/>
        <v>424</v>
      </c>
      <c r="K60" s="56" t="s">
        <v>104</v>
      </c>
      <c r="L60" s="37"/>
      <c r="M60" s="37"/>
      <c r="N60" s="37">
        <f>176.67+176.67</f>
        <v>353.34</v>
      </c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D60" s="35"/>
      <c r="AE60" s="36"/>
      <c r="AF60" s="36"/>
      <c r="AG60" s="36"/>
      <c r="AH60" s="36"/>
    </row>
    <row r="61" spans="1:34">
      <c r="A61" s="45">
        <v>42618</v>
      </c>
      <c r="B61" s="24">
        <v>421</v>
      </c>
      <c r="C61" s="25"/>
      <c r="D61" s="25"/>
      <c r="E61" s="25" t="s">
        <v>122</v>
      </c>
      <c r="F61" s="25" t="s">
        <v>139</v>
      </c>
      <c r="G61" s="24" t="s">
        <v>79</v>
      </c>
      <c r="H61" s="28">
        <f>93.67-70.66</f>
        <v>23.010000000000005</v>
      </c>
      <c r="I61" s="29">
        <v>138.01</v>
      </c>
      <c r="J61" s="58">
        <f t="shared" si="3"/>
        <v>138.01</v>
      </c>
      <c r="K61" s="56" t="s">
        <v>104</v>
      </c>
      <c r="L61" s="37"/>
      <c r="M61" s="37"/>
      <c r="N61" s="37">
        <v>115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D61" s="35"/>
      <c r="AE61" s="36"/>
      <c r="AF61" s="36"/>
      <c r="AG61" s="36"/>
      <c r="AH61" s="36"/>
    </row>
    <row r="62" spans="1:34">
      <c r="A62" s="45">
        <v>42618</v>
      </c>
      <c r="B62" s="24">
        <v>422</v>
      </c>
      <c r="C62" s="25"/>
      <c r="D62" s="41"/>
      <c r="E62" s="99" t="s">
        <v>140</v>
      </c>
      <c r="F62" s="99" t="s">
        <v>141</v>
      </c>
      <c r="G62" s="100" t="s">
        <v>73</v>
      </c>
      <c r="H62" s="65">
        <v>46</v>
      </c>
      <c r="I62" s="97">
        <v>276</v>
      </c>
      <c r="J62" s="58">
        <f t="shared" si="3"/>
        <v>276</v>
      </c>
      <c r="K62" s="56" t="s">
        <v>104</v>
      </c>
      <c r="L62" s="37"/>
      <c r="M62" s="37"/>
      <c r="N62" s="37"/>
      <c r="O62" s="37"/>
      <c r="P62" s="37"/>
      <c r="Q62" s="37">
        <v>230</v>
      </c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D62" s="35"/>
      <c r="AE62" s="36"/>
      <c r="AF62" s="36"/>
      <c r="AG62" s="36"/>
      <c r="AH62" s="36"/>
    </row>
    <row r="63" spans="1:34">
      <c r="A63" s="45">
        <v>42618</v>
      </c>
      <c r="B63" s="24">
        <v>423</v>
      </c>
      <c r="C63" s="25"/>
      <c r="D63" s="41"/>
      <c r="E63" s="25" t="s">
        <v>142</v>
      </c>
      <c r="F63" s="25" t="s">
        <v>143</v>
      </c>
      <c r="G63" s="24" t="s">
        <v>84</v>
      </c>
      <c r="H63" s="28">
        <v>1.46</v>
      </c>
      <c r="I63" s="29">
        <v>8.7799999999999994</v>
      </c>
      <c r="J63" s="58">
        <f t="shared" si="3"/>
        <v>8.7800000000000011</v>
      </c>
      <c r="K63" s="56" t="s">
        <v>104</v>
      </c>
      <c r="L63" s="37"/>
      <c r="M63" s="37"/>
      <c r="N63" s="37"/>
      <c r="O63" s="37"/>
      <c r="P63" s="37">
        <v>7.32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D63" s="35"/>
      <c r="AE63" s="36"/>
      <c r="AF63" s="36"/>
      <c r="AG63" s="36"/>
      <c r="AH63" s="36"/>
    </row>
    <row r="64" spans="1:34">
      <c r="A64" s="45"/>
      <c r="B64" s="24"/>
      <c r="C64" s="25"/>
      <c r="D64" s="25"/>
      <c r="E64" s="25"/>
      <c r="F64" s="26"/>
      <c r="G64" s="24"/>
      <c r="H64" s="28"/>
      <c r="I64" s="29"/>
      <c r="J64" s="58">
        <f t="shared" si="3"/>
        <v>0</v>
      </c>
      <c r="K64" s="5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D64" s="35"/>
      <c r="AE64" s="36"/>
      <c r="AF64" s="36"/>
      <c r="AG64" s="36"/>
      <c r="AH64" s="36"/>
    </row>
    <row r="65" spans="1:34">
      <c r="A65" s="45"/>
      <c r="B65" s="24"/>
      <c r="C65" s="25"/>
      <c r="D65" s="25"/>
      <c r="E65" s="25"/>
      <c r="F65" s="25"/>
      <c r="G65" s="24"/>
      <c r="H65" s="28"/>
      <c r="I65" s="101"/>
      <c r="J65" s="58">
        <f>+SUM(L65:AB65)+H66</f>
        <v>0</v>
      </c>
      <c r="K65" s="49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D65" s="35"/>
      <c r="AE65" s="36"/>
      <c r="AF65" s="36"/>
      <c r="AG65" s="36"/>
      <c r="AH65" s="36"/>
    </row>
    <row r="66" spans="1:34">
      <c r="A66" s="45"/>
      <c r="B66" s="24"/>
      <c r="C66" s="25"/>
      <c r="D66" s="25"/>
      <c r="E66" s="102"/>
      <c r="F66" s="103"/>
      <c r="G66" s="104"/>
      <c r="H66" s="62"/>
      <c r="I66" s="101"/>
      <c r="J66" s="58">
        <f>+SUM(L66:AB66)+H67</f>
        <v>0</v>
      </c>
      <c r="K66" s="49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D66" s="35"/>
      <c r="AE66" s="36"/>
      <c r="AF66" s="36"/>
      <c r="AG66" s="36"/>
      <c r="AH66" s="36"/>
    </row>
    <row r="67" spans="1:34">
      <c r="A67" s="45"/>
      <c r="B67" s="24"/>
      <c r="C67" s="25"/>
      <c r="D67" s="25"/>
      <c r="E67" s="102"/>
      <c r="F67" s="103"/>
      <c r="G67" s="104"/>
      <c r="H67" s="62"/>
      <c r="I67" s="101"/>
      <c r="J67" s="58">
        <f>+SUM(L67:AB67)+H68</f>
        <v>0</v>
      </c>
      <c r="K67" s="49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D67" s="35"/>
      <c r="AE67" s="36"/>
      <c r="AF67" s="36"/>
      <c r="AG67" s="36"/>
      <c r="AH67" s="36"/>
    </row>
    <row r="68" spans="1:34" hidden="1">
      <c r="A68" s="105"/>
      <c r="B68" s="24"/>
      <c r="C68" s="25"/>
      <c r="D68" s="25"/>
      <c r="E68" s="25"/>
      <c r="F68" s="25"/>
      <c r="G68" s="24"/>
      <c r="H68" s="28"/>
      <c r="I68" s="29"/>
      <c r="J68" s="58">
        <f t="shared" ref="J68:J85" si="4">+SUM(L68:AB68)+H68</f>
        <v>0</v>
      </c>
      <c r="K68" s="49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D68" s="35"/>
      <c r="AE68" s="36"/>
      <c r="AF68" s="36"/>
      <c r="AG68" s="36"/>
      <c r="AH68" s="36"/>
    </row>
    <row r="69" spans="1:34" hidden="1">
      <c r="A69" s="105"/>
      <c r="B69" s="24"/>
      <c r="C69" s="25"/>
      <c r="D69" s="25"/>
      <c r="E69" s="25"/>
      <c r="F69" s="25"/>
      <c r="G69" s="24"/>
      <c r="H69" s="28"/>
      <c r="I69" s="97"/>
      <c r="J69" s="58">
        <f t="shared" si="4"/>
        <v>0</v>
      </c>
      <c r="K69" s="49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D69" s="35"/>
      <c r="AE69" s="36"/>
      <c r="AF69" s="36"/>
      <c r="AG69" s="36"/>
      <c r="AH69" s="36"/>
    </row>
    <row r="70" spans="1:34" hidden="1">
      <c r="A70" s="105"/>
      <c r="B70" s="24"/>
      <c r="C70" s="25"/>
      <c r="D70" s="25"/>
      <c r="E70" s="25"/>
      <c r="F70" s="25"/>
      <c r="G70" s="24"/>
      <c r="H70" s="28"/>
      <c r="I70" s="29"/>
      <c r="J70" s="58">
        <f t="shared" si="4"/>
        <v>0</v>
      </c>
      <c r="K70" s="49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D70" s="35"/>
      <c r="AE70" s="36"/>
      <c r="AF70" s="36"/>
      <c r="AG70" s="36"/>
      <c r="AH70" s="36"/>
    </row>
    <row r="71" spans="1:34" hidden="1">
      <c r="A71" s="105"/>
      <c r="B71" s="24"/>
      <c r="C71" s="25"/>
      <c r="D71" s="25"/>
      <c r="E71" s="25"/>
      <c r="F71" s="25"/>
      <c r="G71" s="24"/>
      <c r="H71" s="28"/>
      <c r="I71" s="97"/>
      <c r="J71" s="58">
        <f t="shared" si="4"/>
        <v>0</v>
      </c>
      <c r="K71" s="49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D71" s="35"/>
      <c r="AE71" s="36"/>
      <c r="AF71" s="36"/>
      <c r="AG71" s="36"/>
      <c r="AH71" s="36"/>
    </row>
    <row r="72" spans="1:34" hidden="1">
      <c r="A72" s="105"/>
      <c r="B72" s="24"/>
      <c r="C72" s="25"/>
      <c r="D72" s="25"/>
      <c r="E72" s="25"/>
      <c r="F72" s="25"/>
      <c r="G72" s="24"/>
      <c r="H72" s="28"/>
      <c r="I72" s="29"/>
      <c r="J72" s="58">
        <f t="shared" si="4"/>
        <v>0</v>
      </c>
      <c r="K72" s="49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D72" s="35"/>
      <c r="AE72" s="36"/>
      <c r="AF72" s="36"/>
      <c r="AG72" s="36"/>
      <c r="AH72" s="36"/>
    </row>
    <row r="73" spans="1:34" hidden="1">
      <c r="A73" s="105"/>
      <c r="B73" s="24"/>
      <c r="C73" s="25"/>
      <c r="D73" s="25"/>
      <c r="E73" s="25"/>
      <c r="F73" s="25"/>
      <c r="G73" s="24"/>
      <c r="H73" s="28"/>
      <c r="I73" s="29"/>
      <c r="J73" s="58">
        <f t="shared" si="4"/>
        <v>0</v>
      </c>
      <c r="K73" s="49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D73" s="35"/>
      <c r="AE73" s="36"/>
      <c r="AF73" s="36"/>
      <c r="AG73" s="36"/>
      <c r="AH73" s="36"/>
    </row>
    <row r="74" spans="1:34" hidden="1">
      <c r="A74" s="105"/>
      <c r="B74" s="24"/>
      <c r="C74" s="25"/>
      <c r="D74" s="25"/>
      <c r="E74" s="25"/>
      <c r="F74" s="25"/>
      <c r="G74" s="24"/>
      <c r="H74" s="28"/>
      <c r="I74" s="29"/>
      <c r="J74" s="58">
        <f t="shared" si="4"/>
        <v>0</v>
      </c>
      <c r="K74" s="49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D74" s="35"/>
      <c r="AE74" s="36"/>
      <c r="AF74" s="36"/>
      <c r="AG74" s="36"/>
      <c r="AH74" s="36"/>
    </row>
    <row r="75" spans="1:34" hidden="1">
      <c r="A75" s="105"/>
      <c r="B75" s="24"/>
      <c r="C75" s="25"/>
      <c r="D75" s="25"/>
      <c r="E75" s="25"/>
      <c r="F75" s="25"/>
      <c r="G75" s="24"/>
      <c r="H75" s="28"/>
      <c r="I75" s="29"/>
      <c r="J75" s="58">
        <f t="shared" si="4"/>
        <v>0</v>
      </c>
      <c r="K75" s="49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D75" s="35"/>
      <c r="AE75" s="36"/>
      <c r="AF75" s="36"/>
      <c r="AG75" s="36"/>
      <c r="AH75" s="36"/>
    </row>
    <row r="76" spans="1:34" hidden="1">
      <c r="A76" s="105"/>
      <c r="B76" s="24"/>
      <c r="C76" s="25"/>
      <c r="D76" s="25"/>
      <c r="E76" s="25"/>
      <c r="F76" s="25"/>
      <c r="G76" s="24"/>
      <c r="H76" s="28"/>
      <c r="I76" s="29"/>
      <c r="J76" s="58">
        <f t="shared" si="4"/>
        <v>0</v>
      </c>
      <c r="K76" s="49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D76" s="35"/>
      <c r="AE76" s="36"/>
      <c r="AF76" s="36"/>
      <c r="AG76" s="36"/>
      <c r="AH76" s="36"/>
    </row>
    <row r="77" spans="1:34" hidden="1">
      <c r="A77" s="105"/>
      <c r="B77" s="24"/>
      <c r="C77" s="25"/>
      <c r="D77" s="25"/>
      <c r="E77" s="25"/>
      <c r="F77" s="25"/>
      <c r="G77" s="24"/>
      <c r="H77" s="28"/>
      <c r="I77" s="29"/>
      <c r="J77" s="58">
        <f t="shared" si="4"/>
        <v>0</v>
      </c>
      <c r="K77" s="49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D77" s="35"/>
      <c r="AE77" s="36"/>
      <c r="AF77" s="36"/>
      <c r="AG77" s="36"/>
      <c r="AH77" s="36"/>
    </row>
    <row r="78" spans="1:34" hidden="1">
      <c r="A78" s="105"/>
      <c r="B78" s="24"/>
      <c r="C78" s="25"/>
      <c r="D78" s="25"/>
      <c r="E78" s="25"/>
      <c r="F78" s="25"/>
      <c r="G78" s="24"/>
      <c r="H78" s="28"/>
      <c r="I78" s="29"/>
      <c r="J78" s="58">
        <f t="shared" si="4"/>
        <v>0</v>
      </c>
      <c r="K78" s="49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D78" s="35"/>
      <c r="AE78" s="36"/>
      <c r="AF78" s="36"/>
      <c r="AG78" s="36"/>
      <c r="AH78" s="36"/>
    </row>
    <row r="79" spans="1:34" hidden="1">
      <c r="A79" s="105"/>
      <c r="B79" s="24"/>
      <c r="C79" s="25"/>
      <c r="D79" s="25"/>
      <c r="E79" s="25"/>
      <c r="F79" s="25"/>
      <c r="G79" s="24"/>
      <c r="H79" s="28"/>
      <c r="I79" s="101"/>
      <c r="J79" s="58">
        <f t="shared" si="4"/>
        <v>0</v>
      </c>
      <c r="K79" s="49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50"/>
      <c r="W79" s="37"/>
      <c r="X79" s="37"/>
      <c r="Y79" s="37"/>
      <c r="Z79" s="37"/>
      <c r="AA79" s="37"/>
      <c r="AB79" s="37"/>
      <c r="AD79" s="35"/>
      <c r="AE79" s="36"/>
      <c r="AF79" s="36"/>
      <c r="AG79" s="36"/>
      <c r="AH79" s="36"/>
    </row>
    <row r="80" spans="1:34" hidden="1">
      <c r="A80" s="105"/>
      <c r="B80" s="24"/>
      <c r="C80" s="25"/>
      <c r="D80" s="25"/>
      <c r="E80" s="25"/>
      <c r="F80" s="25"/>
      <c r="G80" s="24"/>
      <c r="H80" s="28"/>
      <c r="I80" s="101"/>
      <c r="J80" s="58">
        <f t="shared" si="4"/>
        <v>0</v>
      </c>
      <c r="K80" s="49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50"/>
      <c r="W80" s="37"/>
      <c r="X80" s="37"/>
      <c r="Y80" s="37"/>
      <c r="Z80" s="37"/>
      <c r="AA80" s="37"/>
      <c r="AB80" s="37"/>
      <c r="AD80" s="35"/>
      <c r="AE80" s="36"/>
      <c r="AF80" s="36"/>
      <c r="AG80" s="36"/>
      <c r="AH80" s="36"/>
    </row>
    <row r="81" spans="1:34" hidden="1">
      <c r="A81" s="105"/>
      <c r="B81" s="24"/>
      <c r="C81" s="25"/>
      <c r="D81" s="25"/>
      <c r="E81" s="25"/>
      <c r="F81" s="25"/>
      <c r="G81" s="24"/>
      <c r="H81" s="28"/>
      <c r="I81" s="101"/>
      <c r="J81" s="58">
        <f t="shared" si="4"/>
        <v>0</v>
      </c>
      <c r="K81" s="49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50"/>
      <c r="W81" s="37"/>
      <c r="X81" s="37"/>
      <c r="Y81" s="37"/>
      <c r="Z81" s="37"/>
      <c r="AA81" s="37"/>
      <c r="AB81" s="37"/>
      <c r="AD81" s="35"/>
      <c r="AE81" s="36"/>
      <c r="AF81" s="36"/>
      <c r="AG81" s="36"/>
      <c r="AH81" s="36"/>
    </row>
    <row r="82" spans="1:34" hidden="1">
      <c r="A82" s="105"/>
      <c r="B82" s="24"/>
      <c r="C82" s="25"/>
      <c r="D82" s="25"/>
      <c r="E82" s="25"/>
      <c r="F82" s="25"/>
      <c r="G82" s="24"/>
      <c r="H82" s="28"/>
      <c r="I82" s="101"/>
      <c r="J82" s="58">
        <f t="shared" si="4"/>
        <v>0</v>
      </c>
      <c r="K82" s="49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50"/>
      <c r="W82" s="37"/>
      <c r="X82" s="37"/>
      <c r="Y82" s="37"/>
      <c r="Z82" s="37"/>
      <c r="AA82" s="37"/>
      <c r="AB82" s="37"/>
      <c r="AD82" s="35"/>
      <c r="AE82" s="36"/>
      <c r="AF82" s="36"/>
      <c r="AG82" s="36"/>
      <c r="AH82" s="36"/>
    </row>
    <row r="83" spans="1:34" hidden="1">
      <c r="A83" s="105"/>
      <c r="B83" s="24"/>
      <c r="C83" s="25"/>
      <c r="D83" s="25"/>
      <c r="E83" s="25"/>
      <c r="F83" s="25"/>
      <c r="G83" s="24"/>
      <c r="H83" s="28"/>
      <c r="I83" s="97"/>
      <c r="J83" s="58">
        <f t="shared" si="4"/>
        <v>0</v>
      </c>
      <c r="K83" s="49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50"/>
      <c r="W83" s="37"/>
      <c r="X83" s="37"/>
      <c r="Y83" s="37"/>
      <c r="Z83" s="37"/>
      <c r="AA83" s="37"/>
      <c r="AB83" s="37"/>
      <c r="AD83" s="35"/>
      <c r="AE83" s="36"/>
      <c r="AF83" s="36"/>
      <c r="AG83" s="36"/>
      <c r="AH83" s="36"/>
    </row>
    <row r="84" spans="1:34">
      <c r="A84" s="106"/>
      <c r="B84" s="24"/>
      <c r="C84" s="25"/>
      <c r="D84" s="25"/>
      <c r="E84" s="25"/>
      <c r="F84" s="25"/>
      <c r="G84" s="25"/>
      <c r="H84" s="28"/>
      <c r="I84" s="107"/>
      <c r="J84" s="30">
        <f t="shared" si="4"/>
        <v>0</v>
      </c>
      <c r="K84" s="49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50"/>
      <c r="W84" s="37"/>
      <c r="X84" s="37"/>
      <c r="Y84" s="37"/>
      <c r="Z84" s="37"/>
      <c r="AA84" s="37"/>
      <c r="AB84" s="37"/>
      <c r="AD84" s="35"/>
      <c r="AE84" s="36"/>
      <c r="AF84" s="36"/>
      <c r="AG84" s="36"/>
      <c r="AH84" s="36"/>
    </row>
    <row r="85" spans="1:34" ht="13.5" thickBot="1">
      <c r="A85" s="70"/>
      <c r="B85" s="71"/>
      <c r="C85" s="70"/>
      <c r="D85" s="70"/>
      <c r="E85" s="70"/>
      <c r="F85" s="70" t="s">
        <v>144</v>
      </c>
      <c r="G85" s="70"/>
      <c r="H85" s="72">
        <f>+SUM(H47:H84)</f>
        <v>193.41</v>
      </c>
      <c r="I85" s="73">
        <f>SUM(I47:I84)</f>
        <v>10554.27</v>
      </c>
      <c r="J85" s="108">
        <f t="shared" si="4"/>
        <v>10554.27</v>
      </c>
      <c r="K85" s="109"/>
      <c r="L85" s="76">
        <f t="shared" ref="L85:AB85" si="5">+SUM(L47:L84)</f>
        <v>959.2700000000001</v>
      </c>
      <c r="M85" s="76">
        <f t="shared" si="5"/>
        <v>27.58</v>
      </c>
      <c r="N85" s="76">
        <f t="shared" si="5"/>
        <v>869.01</v>
      </c>
      <c r="O85" s="76">
        <f t="shared" si="5"/>
        <v>9</v>
      </c>
      <c r="P85" s="76">
        <f>+SUM(P47:P84)</f>
        <v>7.32</v>
      </c>
      <c r="Q85" s="76">
        <f t="shared" si="5"/>
        <v>1579.68</v>
      </c>
      <c r="R85" s="76">
        <f t="shared" si="5"/>
        <v>5959</v>
      </c>
      <c r="S85" s="76">
        <f t="shared" si="5"/>
        <v>0</v>
      </c>
      <c r="T85" s="76">
        <f t="shared" si="5"/>
        <v>950</v>
      </c>
      <c r="U85" s="76">
        <f t="shared" si="5"/>
        <v>0</v>
      </c>
      <c r="V85" s="76">
        <f t="shared" si="5"/>
        <v>0</v>
      </c>
      <c r="W85" s="76">
        <f t="shared" si="5"/>
        <v>0</v>
      </c>
      <c r="X85" s="76">
        <f t="shared" si="5"/>
        <v>0</v>
      </c>
      <c r="Y85" s="76">
        <f t="shared" si="5"/>
        <v>0</v>
      </c>
      <c r="Z85" s="76">
        <f t="shared" si="5"/>
        <v>0</v>
      </c>
      <c r="AA85" s="76">
        <f t="shared" si="5"/>
        <v>0</v>
      </c>
      <c r="AB85" s="76">
        <f t="shared" si="5"/>
        <v>0</v>
      </c>
      <c r="AD85" s="77"/>
      <c r="AE85" s="78"/>
      <c r="AF85" s="78"/>
      <c r="AG85" s="78"/>
      <c r="AH85" s="78"/>
    </row>
    <row r="86" spans="1:34">
      <c r="A86" s="110"/>
      <c r="B86" s="111"/>
      <c r="C86" s="110"/>
      <c r="D86" s="110"/>
      <c r="E86" s="110"/>
      <c r="F86" s="110"/>
      <c r="G86" s="110"/>
      <c r="H86" s="112"/>
      <c r="I86" s="113"/>
      <c r="J86" s="114"/>
      <c r="K86" s="115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D86" s="35"/>
      <c r="AE86" s="36"/>
      <c r="AF86" s="36"/>
      <c r="AG86" s="36"/>
      <c r="AH86" s="36"/>
    </row>
    <row r="87" spans="1:34" ht="13.5" thickBot="1">
      <c r="A87" s="117"/>
      <c r="B87" s="118"/>
      <c r="C87" s="117"/>
      <c r="D87" s="117"/>
      <c r="E87" s="117"/>
      <c r="F87" s="117"/>
      <c r="G87" s="117"/>
      <c r="H87" s="119">
        <f>+H42+H85</f>
        <v>508.32000000000005</v>
      </c>
      <c r="I87" s="120">
        <f>+I42+I85</f>
        <v>16079.25</v>
      </c>
      <c r="J87" s="121">
        <f>+SUM(L87:AB87)+H87</f>
        <v>16079.25</v>
      </c>
      <c r="K87" s="122"/>
      <c r="L87" s="123">
        <f t="shared" ref="L87:AB87" si="6">+L42+L85</f>
        <v>1832.27</v>
      </c>
      <c r="M87" s="123">
        <f t="shared" si="6"/>
        <v>161.11000000000001</v>
      </c>
      <c r="N87" s="123">
        <f t="shared" si="6"/>
        <v>1572.75</v>
      </c>
      <c r="O87" s="123">
        <f t="shared" si="6"/>
        <v>18</v>
      </c>
      <c r="P87" s="123">
        <f t="shared" si="6"/>
        <v>2149.4700000000003</v>
      </c>
      <c r="Q87" s="123">
        <f t="shared" si="6"/>
        <v>1812.18</v>
      </c>
      <c r="R87" s="123">
        <f t="shared" si="6"/>
        <v>5959</v>
      </c>
      <c r="S87" s="123">
        <f t="shared" si="6"/>
        <v>536.15</v>
      </c>
      <c r="T87" s="123">
        <f t="shared" si="6"/>
        <v>1530</v>
      </c>
      <c r="U87" s="123">
        <f t="shared" si="6"/>
        <v>0</v>
      </c>
      <c r="V87" s="123">
        <f t="shared" si="6"/>
        <v>0</v>
      </c>
      <c r="W87" s="123">
        <f t="shared" si="6"/>
        <v>0</v>
      </c>
      <c r="X87" s="123">
        <f t="shared" si="6"/>
        <v>0</v>
      </c>
      <c r="Y87" s="123">
        <f t="shared" si="6"/>
        <v>0</v>
      </c>
      <c r="Z87" s="123">
        <f t="shared" si="6"/>
        <v>0</v>
      </c>
      <c r="AA87" s="123">
        <f t="shared" si="6"/>
        <v>0</v>
      </c>
      <c r="AB87" s="123">
        <f t="shared" si="6"/>
        <v>0</v>
      </c>
      <c r="AD87" s="35"/>
      <c r="AE87" s="36"/>
      <c r="AF87" s="36"/>
      <c r="AG87" s="36"/>
      <c r="AH87" s="36"/>
    </row>
    <row r="88" spans="1:34" ht="34.5" thickTop="1">
      <c r="A88" s="6" t="s">
        <v>4</v>
      </c>
      <c r="B88" s="6" t="s">
        <v>5</v>
      </c>
      <c r="C88" s="6" t="s">
        <v>6</v>
      </c>
      <c r="D88" s="6" t="s">
        <v>7</v>
      </c>
      <c r="E88" s="6" t="s">
        <v>8</v>
      </c>
      <c r="F88" s="6" t="s">
        <v>9</v>
      </c>
      <c r="G88" s="6" t="s">
        <v>10</v>
      </c>
      <c r="H88" s="7" t="s">
        <v>7</v>
      </c>
      <c r="I88" s="8" t="s">
        <v>11</v>
      </c>
      <c r="J88" s="9" t="s">
        <v>12</v>
      </c>
      <c r="K88" s="10" t="s">
        <v>13</v>
      </c>
      <c r="L88" s="6" t="s">
        <v>14</v>
      </c>
      <c r="M88" s="6" t="s">
        <v>15</v>
      </c>
      <c r="N88" s="6" t="s">
        <v>16</v>
      </c>
      <c r="O88" s="6" t="s">
        <v>17</v>
      </c>
      <c r="P88" s="6" t="s">
        <v>18</v>
      </c>
      <c r="Q88" s="6" t="s">
        <v>19</v>
      </c>
      <c r="R88" s="6" t="s">
        <v>20</v>
      </c>
      <c r="S88" s="6" t="s">
        <v>21</v>
      </c>
      <c r="T88" s="6" t="s">
        <v>22</v>
      </c>
      <c r="U88" s="11" t="s">
        <v>23</v>
      </c>
      <c r="V88" s="6" t="s">
        <v>24</v>
      </c>
      <c r="W88" s="6"/>
      <c r="X88" s="6"/>
      <c r="Y88" s="6" t="s">
        <v>25</v>
      </c>
      <c r="Z88" s="6" t="s">
        <v>25</v>
      </c>
      <c r="AA88" s="6" t="s">
        <v>25</v>
      </c>
      <c r="AB88" s="6" t="s">
        <v>26</v>
      </c>
      <c r="AD88" s="35"/>
      <c r="AE88" s="36"/>
      <c r="AF88" s="36"/>
      <c r="AG88" s="36"/>
      <c r="AH88" s="36"/>
    </row>
    <row r="89" spans="1:34" ht="13.5" thickBot="1">
      <c r="A89" s="124"/>
      <c r="B89" s="124"/>
      <c r="C89" s="124"/>
      <c r="D89" s="124"/>
      <c r="E89" s="124"/>
      <c r="F89" s="124"/>
      <c r="G89" s="124"/>
      <c r="H89" s="125"/>
      <c r="I89" s="126"/>
      <c r="J89" s="127" t="s">
        <v>11</v>
      </c>
      <c r="K89" s="128"/>
      <c r="L89" s="124"/>
      <c r="M89" s="124"/>
      <c r="N89" s="124" t="s">
        <v>30</v>
      </c>
      <c r="O89" s="124"/>
      <c r="P89" s="124"/>
      <c r="Q89" s="124" t="s">
        <v>31</v>
      </c>
      <c r="R89" s="124"/>
      <c r="S89" s="124"/>
      <c r="T89" s="124" t="s">
        <v>32</v>
      </c>
      <c r="U89" s="124" t="s">
        <v>31</v>
      </c>
      <c r="V89" s="124" t="s">
        <v>145</v>
      </c>
      <c r="W89" s="124"/>
      <c r="X89" s="124"/>
      <c r="Y89" s="124"/>
      <c r="Z89" s="124"/>
      <c r="AA89" s="124"/>
      <c r="AB89" s="124" t="s">
        <v>34</v>
      </c>
      <c r="AD89" s="35"/>
      <c r="AE89" s="36"/>
      <c r="AF89" s="36"/>
      <c r="AG89" s="36"/>
      <c r="AH89" s="36"/>
    </row>
    <row r="90" spans="1:34">
      <c r="A90" s="129"/>
      <c r="B90" s="130"/>
      <c r="C90" s="129"/>
      <c r="D90" s="129"/>
      <c r="E90" s="129"/>
      <c r="F90" s="129"/>
      <c r="G90" s="129"/>
      <c r="H90" s="131"/>
      <c r="I90" s="132"/>
      <c r="J90" s="133"/>
      <c r="K90" s="134"/>
      <c r="L90" s="135" t="s">
        <v>35</v>
      </c>
      <c r="M90" s="135" t="s">
        <v>36</v>
      </c>
      <c r="N90" s="135" t="s">
        <v>37</v>
      </c>
      <c r="O90" s="135" t="s">
        <v>38</v>
      </c>
      <c r="P90" s="135" t="s">
        <v>39</v>
      </c>
      <c r="Q90" s="135" t="s">
        <v>40</v>
      </c>
      <c r="R90" s="135" t="s">
        <v>41</v>
      </c>
      <c r="S90" s="135" t="s">
        <v>42</v>
      </c>
      <c r="T90" s="135" t="s">
        <v>43</v>
      </c>
      <c r="U90" s="135" t="s">
        <v>44</v>
      </c>
      <c r="V90" s="135" t="s">
        <v>45</v>
      </c>
      <c r="W90" s="135" t="s">
        <v>46</v>
      </c>
      <c r="X90" s="135" t="s">
        <v>47</v>
      </c>
      <c r="Y90" s="135" t="s">
        <v>48</v>
      </c>
      <c r="Z90" s="135" t="s">
        <v>49</v>
      </c>
      <c r="AA90" s="135" t="s">
        <v>50</v>
      </c>
      <c r="AB90" s="136" t="s">
        <v>51</v>
      </c>
      <c r="AD90" s="35"/>
      <c r="AE90" s="36"/>
      <c r="AF90" s="36"/>
      <c r="AG90" s="36"/>
      <c r="AH90" s="36"/>
    </row>
    <row r="91" spans="1:34" s="145" customFormat="1">
      <c r="A91" s="137">
        <v>42646</v>
      </c>
      <c r="B91" s="41">
        <v>424</v>
      </c>
      <c r="C91" s="52"/>
      <c r="D91" s="41"/>
      <c r="E91" s="52" t="s">
        <v>146</v>
      </c>
      <c r="F91" s="52" t="s">
        <v>102</v>
      </c>
      <c r="G91" s="138" t="s">
        <v>147</v>
      </c>
      <c r="H91" s="139"/>
      <c r="I91" s="140">
        <v>50</v>
      </c>
      <c r="J91" s="141">
        <f>+SUM(L91:AB91)+H91</f>
        <v>50</v>
      </c>
      <c r="K91" s="142" t="s">
        <v>55</v>
      </c>
      <c r="L91" s="143"/>
      <c r="M91" s="143"/>
      <c r="N91" s="143"/>
      <c r="O91" s="143"/>
      <c r="P91" s="143"/>
      <c r="Q91" s="143"/>
      <c r="R91" s="143"/>
      <c r="S91" s="143">
        <v>50</v>
      </c>
      <c r="T91" s="144"/>
      <c r="U91" s="144"/>
      <c r="V91" s="144"/>
      <c r="W91" s="144"/>
      <c r="X91" s="144"/>
      <c r="Y91" s="144"/>
      <c r="Z91" s="144"/>
      <c r="AA91" s="144"/>
      <c r="AB91" s="144"/>
      <c r="AC91"/>
      <c r="AD91" s="35"/>
      <c r="AE91" s="36"/>
      <c r="AF91" s="36"/>
      <c r="AG91" s="36"/>
      <c r="AH91" s="36"/>
    </row>
    <row r="92" spans="1:34">
      <c r="A92" s="137">
        <v>42646</v>
      </c>
      <c r="B92" s="41">
        <v>425</v>
      </c>
      <c r="C92" s="52"/>
      <c r="D92" s="52"/>
      <c r="E92" s="52" t="s">
        <v>114</v>
      </c>
      <c r="F92" s="52" t="s">
        <v>148</v>
      </c>
      <c r="G92" s="41" t="s">
        <v>54</v>
      </c>
      <c r="H92" s="146"/>
      <c r="I92" s="147">
        <v>882.69</v>
      </c>
      <c r="J92" s="54">
        <f>+SUM(L92:AB92)+H92</f>
        <v>882.69</v>
      </c>
      <c r="K92" s="148" t="s">
        <v>55</v>
      </c>
      <c r="L92" s="147">
        <v>882.69</v>
      </c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D92" s="35"/>
      <c r="AE92" s="36"/>
      <c r="AF92" s="36"/>
      <c r="AG92" s="36"/>
      <c r="AH92" s="36"/>
    </row>
    <row r="93" spans="1:34">
      <c r="A93" s="137">
        <v>42646</v>
      </c>
      <c r="B93" s="41">
        <v>425</v>
      </c>
      <c r="C93" s="52"/>
      <c r="D93" s="52"/>
      <c r="E93" s="52" t="s">
        <v>116</v>
      </c>
      <c r="F93" s="52" t="s">
        <v>149</v>
      </c>
      <c r="G93" s="41" t="s">
        <v>57</v>
      </c>
      <c r="H93" s="149">
        <f>1.36+1.36+1.5</f>
        <v>4.2200000000000006</v>
      </c>
      <c r="I93" s="150">
        <f>9.04+8.19+8.19</f>
        <v>25.419999999999995</v>
      </c>
      <c r="J93" s="54">
        <f t="shared" ref="J93:J116" si="7">+SUM(L93:AB93)+H93</f>
        <v>25.419999999999995</v>
      </c>
      <c r="K93" s="151" t="s">
        <v>55</v>
      </c>
      <c r="L93" s="144">
        <f>I93-H93</f>
        <v>21.199999999999996</v>
      </c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D93" s="35"/>
      <c r="AE93" s="36"/>
      <c r="AF93" s="36"/>
      <c r="AG93" s="36"/>
      <c r="AH93" s="36"/>
    </row>
    <row r="94" spans="1:34">
      <c r="A94" s="137">
        <v>42646</v>
      </c>
      <c r="B94" s="41">
        <v>425</v>
      </c>
      <c r="C94" s="52"/>
      <c r="D94" s="52"/>
      <c r="E94" s="52" t="s">
        <v>118</v>
      </c>
      <c r="F94" s="52" t="s">
        <v>150</v>
      </c>
      <c r="G94" s="151" t="s">
        <v>57</v>
      </c>
      <c r="H94" s="149"/>
      <c r="I94" s="101">
        <v>32</v>
      </c>
      <c r="J94" s="54">
        <f t="shared" si="7"/>
        <v>32</v>
      </c>
      <c r="K94" s="151" t="s">
        <v>55</v>
      </c>
      <c r="L94" s="144">
        <v>32</v>
      </c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D94" s="35"/>
      <c r="AE94" s="36"/>
      <c r="AF94" s="36"/>
      <c r="AG94" s="36"/>
      <c r="AH94" s="36"/>
    </row>
    <row r="95" spans="1:34">
      <c r="A95" s="137">
        <v>42646</v>
      </c>
      <c r="B95" s="41">
        <v>425</v>
      </c>
      <c r="C95" s="52"/>
      <c r="D95" s="52"/>
      <c r="E95" s="52" t="s">
        <v>120</v>
      </c>
      <c r="F95" s="52" t="s">
        <v>151</v>
      </c>
      <c r="G95" s="152" t="s">
        <v>63</v>
      </c>
      <c r="H95" s="149"/>
      <c r="I95" s="101">
        <v>6.6</v>
      </c>
      <c r="J95" s="54">
        <f t="shared" si="7"/>
        <v>6.6</v>
      </c>
      <c r="K95" s="151" t="s">
        <v>55</v>
      </c>
      <c r="L95" s="144"/>
      <c r="M95" s="144">
        <v>6.6</v>
      </c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D95" s="35"/>
      <c r="AE95" s="36"/>
      <c r="AF95" s="36"/>
      <c r="AG95" s="36"/>
      <c r="AH95" s="36"/>
    </row>
    <row r="96" spans="1:34">
      <c r="A96" s="137">
        <v>42646</v>
      </c>
      <c r="B96" s="41">
        <v>425</v>
      </c>
      <c r="C96" s="52"/>
      <c r="D96" s="41"/>
      <c r="E96" s="52" t="s">
        <v>118</v>
      </c>
      <c r="F96" s="52" t="s">
        <v>58</v>
      </c>
      <c r="G96" s="152" t="s">
        <v>59</v>
      </c>
      <c r="H96" s="149"/>
      <c r="I96" s="101">
        <v>8</v>
      </c>
      <c r="J96" s="54">
        <f t="shared" si="7"/>
        <v>8</v>
      </c>
      <c r="K96" s="151" t="s">
        <v>55</v>
      </c>
      <c r="L96" s="144"/>
      <c r="M96" s="144">
        <v>8</v>
      </c>
      <c r="N96" s="144"/>
      <c r="O96" s="153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D96" s="35"/>
      <c r="AE96" s="36"/>
      <c r="AF96" s="36"/>
      <c r="AG96" s="36"/>
      <c r="AH96" s="36"/>
    </row>
    <row r="97" spans="1:34">
      <c r="A97" s="137">
        <v>42646</v>
      </c>
      <c r="B97" s="41">
        <v>426</v>
      </c>
      <c r="C97" s="52"/>
      <c r="D97" s="41"/>
      <c r="E97" s="103" t="s">
        <v>77</v>
      </c>
      <c r="F97" s="103" t="s">
        <v>152</v>
      </c>
      <c r="G97" s="152" t="s">
        <v>81</v>
      </c>
      <c r="H97" s="154">
        <v>35.33</v>
      </c>
      <c r="I97" s="97">
        <v>212</v>
      </c>
      <c r="J97" s="141">
        <f t="shared" si="7"/>
        <v>212</v>
      </c>
      <c r="K97" s="148" t="s">
        <v>55</v>
      </c>
      <c r="L97" s="144"/>
      <c r="M97" s="144"/>
      <c r="N97" s="144">
        <v>176.67</v>
      </c>
      <c r="O97" s="144"/>
      <c r="P97" s="144"/>
      <c r="Q97" s="155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D97" s="35"/>
      <c r="AE97" s="36"/>
      <c r="AF97" s="36"/>
      <c r="AG97" s="36"/>
      <c r="AH97" s="36"/>
    </row>
    <row r="98" spans="1:34">
      <c r="A98" s="137">
        <v>42646</v>
      </c>
      <c r="B98" s="41">
        <v>427</v>
      </c>
      <c r="C98" s="52"/>
      <c r="D98" s="52"/>
      <c r="E98" s="103" t="s">
        <v>85</v>
      </c>
      <c r="F98" s="103" t="s">
        <v>153</v>
      </c>
      <c r="G98" s="156" t="s">
        <v>154</v>
      </c>
      <c r="H98" s="149"/>
      <c r="I98" s="101">
        <v>35</v>
      </c>
      <c r="J98" s="54">
        <f t="shared" si="7"/>
        <v>35</v>
      </c>
      <c r="K98" s="151" t="s">
        <v>55</v>
      </c>
      <c r="L98" s="144">
        <v>35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D98" s="35"/>
      <c r="AE98" s="36"/>
      <c r="AF98" s="36"/>
      <c r="AG98" s="36"/>
      <c r="AH98" s="36"/>
    </row>
    <row r="99" spans="1:34">
      <c r="A99" s="137">
        <v>42646</v>
      </c>
      <c r="B99" s="41">
        <v>428</v>
      </c>
      <c r="C99" s="52"/>
      <c r="D99" s="52"/>
      <c r="E99" s="52" t="s">
        <v>126</v>
      </c>
      <c r="F99" s="52" t="s">
        <v>155</v>
      </c>
      <c r="G99" s="151" t="s">
        <v>128</v>
      </c>
      <c r="H99" s="149"/>
      <c r="I99" s="157">
        <v>169</v>
      </c>
      <c r="J99" s="141">
        <f t="shared" si="7"/>
        <v>169</v>
      </c>
      <c r="K99" s="148" t="s">
        <v>55</v>
      </c>
      <c r="L99" s="144"/>
      <c r="M99" s="144"/>
      <c r="N99" s="144">
        <v>169</v>
      </c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D99" s="35"/>
      <c r="AE99" s="36"/>
      <c r="AF99" s="36"/>
      <c r="AG99" s="36"/>
      <c r="AH99" s="36"/>
    </row>
    <row r="100" spans="1:34">
      <c r="A100" s="137">
        <v>42649</v>
      </c>
      <c r="B100" s="41" t="s">
        <v>67</v>
      </c>
      <c r="C100" s="52"/>
      <c r="D100" s="41"/>
      <c r="E100" s="52" t="s">
        <v>68</v>
      </c>
      <c r="F100" s="52" t="s">
        <v>69</v>
      </c>
      <c r="G100" s="138" t="s">
        <v>70</v>
      </c>
      <c r="H100" s="158">
        <v>1.8</v>
      </c>
      <c r="I100" s="158">
        <v>10.8</v>
      </c>
      <c r="J100" s="159">
        <f>+SUM(L100:AB100)+H100</f>
        <v>10.8</v>
      </c>
      <c r="K100" s="160" t="s">
        <v>55</v>
      </c>
      <c r="L100" s="143"/>
      <c r="M100" s="143"/>
      <c r="N100" s="143"/>
      <c r="O100" s="143">
        <v>9</v>
      </c>
      <c r="P100" s="143"/>
      <c r="Q100" s="143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D100" s="35"/>
      <c r="AE100" s="36"/>
      <c r="AF100" s="36"/>
      <c r="AG100" s="36"/>
      <c r="AH100" s="36"/>
    </row>
    <row r="101" spans="1:34">
      <c r="A101" s="137">
        <v>42681</v>
      </c>
      <c r="B101" s="41">
        <v>429</v>
      </c>
      <c r="C101" s="52"/>
      <c r="D101" s="52"/>
      <c r="E101" s="103" t="s">
        <v>156</v>
      </c>
      <c r="F101" s="103" t="s">
        <v>157</v>
      </c>
      <c r="G101" s="156" t="s">
        <v>76</v>
      </c>
      <c r="H101" s="149">
        <v>128.43</v>
      </c>
      <c r="I101" s="101">
        <v>770.58</v>
      </c>
      <c r="J101" s="54">
        <f t="shared" si="7"/>
        <v>770.57999999999993</v>
      </c>
      <c r="K101" s="151" t="s">
        <v>55</v>
      </c>
      <c r="L101" s="144"/>
      <c r="M101" s="144"/>
      <c r="N101" s="144"/>
      <c r="O101" s="144"/>
      <c r="P101" s="144">
        <v>642.15</v>
      </c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D101" s="35"/>
      <c r="AE101" s="36"/>
      <c r="AF101" s="36"/>
      <c r="AG101" s="36"/>
      <c r="AH101" s="36"/>
    </row>
    <row r="102" spans="1:34">
      <c r="A102" s="137">
        <v>42681</v>
      </c>
      <c r="B102" s="41">
        <v>430</v>
      </c>
      <c r="C102" s="52"/>
      <c r="D102" s="41"/>
      <c r="E102" s="103" t="s">
        <v>158</v>
      </c>
      <c r="F102" s="103" t="s">
        <v>159</v>
      </c>
      <c r="G102" s="156" t="s">
        <v>98</v>
      </c>
      <c r="H102" s="149"/>
      <c r="I102" s="101">
        <v>250</v>
      </c>
      <c r="J102" s="54">
        <f t="shared" si="7"/>
        <v>250</v>
      </c>
      <c r="K102" s="151" t="s">
        <v>55</v>
      </c>
      <c r="L102" s="144"/>
      <c r="M102" s="144"/>
      <c r="N102" s="144"/>
      <c r="O102" s="144"/>
      <c r="P102" s="144"/>
      <c r="Q102" s="144"/>
      <c r="R102" s="144"/>
      <c r="S102" s="144"/>
      <c r="T102" s="144">
        <v>250</v>
      </c>
      <c r="U102" s="144"/>
      <c r="V102" s="144"/>
      <c r="W102" s="144"/>
      <c r="X102" s="144"/>
      <c r="Y102" s="144"/>
      <c r="Z102" s="144"/>
      <c r="AA102" s="144"/>
      <c r="AB102" s="144"/>
      <c r="AD102" s="35"/>
      <c r="AE102" s="36"/>
      <c r="AF102" s="36"/>
      <c r="AG102" s="36"/>
      <c r="AH102" s="36"/>
    </row>
    <row r="103" spans="1:34">
      <c r="A103" s="137">
        <v>42681</v>
      </c>
      <c r="B103" s="41">
        <v>431</v>
      </c>
      <c r="C103" s="52"/>
      <c r="D103" s="52"/>
      <c r="E103" s="52" t="s">
        <v>160</v>
      </c>
      <c r="F103" s="52" t="s">
        <v>161</v>
      </c>
      <c r="G103" s="41" t="s">
        <v>98</v>
      </c>
      <c r="H103" s="149"/>
      <c r="I103" s="101">
        <v>25</v>
      </c>
      <c r="J103" s="54">
        <f>+SUM(L103:AB103)+H103</f>
        <v>25</v>
      </c>
      <c r="K103" s="148" t="s">
        <v>104</v>
      </c>
      <c r="L103" s="161"/>
      <c r="M103" s="161"/>
      <c r="N103" s="161"/>
      <c r="O103" s="161"/>
      <c r="P103" s="162"/>
      <c r="Q103" s="161"/>
      <c r="R103" s="161"/>
      <c r="S103" s="161"/>
      <c r="T103" s="161">
        <v>25</v>
      </c>
      <c r="U103" s="161"/>
      <c r="V103" s="161"/>
      <c r="W103" s="161"/>
      <c r="X103" s="161"/>
      <c r="Y103" s="161"/>
      <c r="Z103" s="161"/>
      <c r="AA103" s="161"/>
      <c r="AB103" s="161"/>
      <c r="AD103" s="35"/>
      <c r="AE103" s="36"/>
      <c r="AF103" s="36"/>
      <c r="AG103" s="36"/>
      <c r="AH103" s="36"/>
    </row>
    <row r="104" spans="1:34">
      <c r="A104" s="137">
        <v>42681</v>
      </c>
      <c r="B104" s="41">
        <v>432</v>
      </c>
      <c r="C104" s="52"/>
      <c r="D104" s="52"/>
      <c r="E104" s="52" t="s">
        <v>162</v>
      </c>
      <c r="F104" s="52" t="s">
        <v>163</v>
      </c>
      <c r="G104" s="41" t="s">
        <v>93</v>
      </c>
      <c r="H104" s="149">
        <v>11</v>
      </c>
      <c r="I104" s="101">
        <v>66</v>
      </c>
      <c r="J104" s="54">
        <f t="shared" si="7"/>
        <v>66</v>
      </c>
      <c r="K104" s="151" t="s">
        <v>55</v>
      </c>
      <c r="L104" s="144"/>
      <c r="M104" s="144"/>
      <c r="N104" s="144">
        <v>55</v>
      </c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D104" s="35"/>
      <c r="AE104" s="36"/>
      <c r="AF104" s="36"/>
      <c r="AG104" s="36"/>
      <c r="AH104" s="36"/>
    </row>
    <row r="105" spans="1:34">
      <c r="A105" s="59">
        <v>42681</v>
      </c>
      <c r="B105" s="41">
        <v>433</v>
      </c>
      <c r="C105" s="52"/>
      <c r="D105" s="52"/>
      <c r="E105" s="52" t="s">
        <v>164</v>
      </c>
      <c r="F105" s="52" t="s">
        <v>165</v>
      </c>
      <c r="G105" s="41" t="s">
        <v>166</v>
      </c>
      <c r="H105" s="149"/>
      <c r="I105" s="101">
        <v>60</v>
      </c>
      <c r="J105" s="54">
        <f t="shared" si="7"/>
        <v>60</v>
      </c>
      <c r="K105" s="148" t="s">
        <v>55</v>
      </c>
      <c r="L105" s="163"/>
      <c r="M105" s="161"/>
      <c r="N105" s="161"/>
      <c r="O105" s="161"/>
      <c r="P105" s="162"/>
      <c r="Q105" s="161"/>
      <c r="R105" s="161"/>
      <c r="S105" s="161"/>
      <c r="T105" s="161"/>
      <c r="U105" s="161">
        <v>60</v>
      </c>
      <c r="V105" s="161"/>
      <c r="W105" s="161"/>
      <c r="X105" s="161"/>
      <c r="Y105" s="161"/>
      <c r="Z105" s="161"/>
      <c r="AA105" s="161"/>
      <c r="AB105" s="161"/>
      <c r="AD105" s="35"/>
      <c r="AE105" s="36"/>
      <c r="AF105" s="36"/>
      <c r="AG105" s="36"/>
      <c r="AH105" s="36"/>
    </row>
    <row r="106" spans="1:34">
      <c r="A106" s="59">
        <v>42681</v>
      </c>
      <c r="B106" s="164">
        <v>434</v>
      </c>
      <c r="C106" s="155"/>
      <c r="D106" s="155"/>
      <c r="E106" s="155" t="s">
        <v>77</v>
      </c>
      <c r="F106" s="155" t="s">
        <v>167</v>
      </c>
      <c r="G106" s="164" t="s">
        <v>81</v>
      </c>
      <c r="H106" s="165">
        <v>35.33</v>
      </c>
      <c r="I106" s="166">
        <v>212</v>
      </c>
      <c r="J106" s="54">
        <f t="shared" si="7"/>
        <v>212</v>
      </c>
      <c r="K106" s="148" t="s">
        <v>55</v>
      </c>
      <c r="L106" s="161"/>
      <c r="M106" s="161"/>
      <c r="N106" s="161">
        <v>176.67</v>
      </c>
      <c r="O106" s="161"/>
      <c r="P106" s="162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D106" s="35"/>
      <c r="AE106" s="36"/>
      <c r="AF106" s="36"/>
      <c r="AG106" s="36"/>
      <c r="AH106" s="36"/>
    </row>
    <row r="107" spans="1:34">
      <c r="A107" s="59">
        <v>42709</v>
      </c>
      <c r="B107" s="41">
        <v>435</v>
      </c>
      <c r="C107" s="52"/>
      <c r="D107" s="52"/>
      <c r="E107" s="52" t="s">
        <v>168</v>
      </c>
      <c r="F107" s="52" t="s">
        <v>169</v>
      </c>
      <c r="G107" s="41" t="s">
        <v>166</v>
      </c>
      <c r="H107" s="149">
        <f>4.17+6.21</f>
        <v>10.379999999999999</v>
      </c>
      <c r="I107" s="101">
        <v>197.7</v>
      </c>
      <c r="J107" s="54">
        <f t="shared" si="7"/>
        <v>197.7</v>
      </c>
      <c r="K107" s="148" t="s">
        <v>104</v>
      </c>
      <c r="L107" s="161"/>
      <c r="M107" s="161"/>
      <c r="N107" s="161"/>
      <c r="O107" s="163"/>
      <c r="P107" s="162"/>
      <c r="Q107" s="161"/>
      <c r="R107" s="161"/>
      <c r="S107" s="161"/>
      <c r="T107" s="161"/>
      <c r="U107" s="161">
        <f>I107-H107</f>
        <v>187.32</v>
      </c>
      <c r="V107" s="161"/>
      <c r="W107" s="161"/>
      <c r="X107" s="161"/>
      <c r="Y107" s="161"/>
      <c r="Z107" s="161"/>
      <c r="AA107" s="161"/>
      <c r="AB107" s="161"/>
      <c r="AD107" s="35"/>
      <c r="AE107" s="36"/>
      <c r="AF107" s="36"/>
      <c r="AG107" s="36"/>
      <c r="AH107" s="36"/>
    </row>
    <row r="108" spans="1:34">
      <c r="A108" s="59">
        <v>42709</v>
      </c>
      <c r="B108" s="41">
        <v>436</v>
      </c>
      <c r="C108" s="52"/>
      <c r="D108" s="52"/>
      <c r="E108" s="52" t="s">
        <v>170</v>
      </c>
      <c r="F108" s="52" t="s">
        <v>171</v>
      </c>
      <c r="G108" s="41" t="s">
        <v>98</v>
      </c>
      <c r="H108" s="149"/>
      <c r="I108" s="101">
        <v>150</v>
      </c>
      <c r="J108" s="54">
        <f t="shared" si="7"/>
        <v>150</v>
      </c>
      <c r="K108" s="148" t="s">
        <v>104</v>
      </c>
      <c r="L108" s="161"/>
      <c r="M108" s="161"/>
      <c r="N108" s="161"/>
      <c r="O108" s="161"/>
      <c r="P108" s="162"/>
      <c r="Q108" s="161"/>
      <c r="R108" s="161"/>
      <c r="S108" s="161"/>
      <c r="T108" s="161">
        <v>150</v>
      </c>
      <c r="U108" s="161"/>
      <c r="V108" s="161"/>
      <c r="W108" s="161"/>
      <c r="X108" s="161"/>
      <c r="Y108" s="161"/>
      <c r="Z108" s="161"/>
      <c r="AA108" s="161"/>
      <c r="AB108" s="161"/>
      <c r="AD108" s="35"/>
      <c r="AE108" s="36"/>
      <c r="AF108" s="36"/>
      <c r="AG108" s="36"/>
      <c r="AH108" s="36"/>
    </row>
    <row r="109" spans="1:34">
      <c r="A109" s="59">
        <v>42709</v>
      </c>
      <c r="B109" s="41">
        <v>437</v>
      </c>
      <c r="C109" s="52"/>
      <c r="D109" s="41"/>
      <c r="E109" s="52" t="s">
        <v>172</v>
      </c>
      <c r="F109" s="103"/>
      <c r="G109" s="53"/>
      <c r="H109" s="149"/>
      <c r="I109" s="157"/>
      <c r="J109" s="54">
        <f t="shared" si="7"/>
        <v>0</v>
      </c>
      <c r="K109" s="148"/>
      <c r="L109" s="161"/>
      <c r="M109" s="161"/>
      <c r="N109" s="161"/>
      <c r="O109" s="161"/>
      <c r="P109" s="162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D109" s="35"/>
      <c r="AE109" s="36"/>
      <c r="AF109" s="36"/>
      <c r="AG109" s="36"/>
      <c r="AH109" s="36"/>
    </row>
    <row r="110" spans="1:34" ht="12" customHeight="1">
      <c r="A110" s="59">
        <v>42709</v>
      </c>
      <c r="B110" s="41">
        <v>438</v>
      </c>
      <c r="C110" s="52"/>
      <c r="D110" s="52"/>
      <c r="E110" s="52" t="s">
        <v>173</v>
      </c>
      <c r="F110" s="52" t="s">
        <v>174</v>
      </c>
      <c r="G110" s="41" t="s">
        <v>128</v>
      </c>
      <c r="H110" s="149"/>
      <c r="I110" s="101">
        <v>169</v>
      </c>
      <c r="J110" s="54">
        <f t="shared" si="7"/>
        <v>169</v>
      </c>
      <c r="K110" s="148" t="s">
        <v>55</v>
      </c>
      <c r="L110" s="161"/>
      <c r="M110" s="161"/>
      <c r="N110" s="161">
        <v>169</v>
      </c>
      <c r="O110" s="161"/>
      <c r="P110" s="162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D110" s="35"/>
      <c r="AE110" s="36"/>
      <c r="AF110" s="36"/>
      <c r="AG110" s="36"/>
      <c r="AH110" s="36"/>
    </row>
    <row r="111" spans="1:34">
      <c r="A111" s="59">
        <v>42709</v>
      </c>
      <c r="B111" s="41">
        <v>439</v>
      </c>
      <c r="C111" s="52"/>
      <c r="D111" s="52"/>
      <c r="E111" s="99" t="s">
        <v>85</v>
      </c>
      <c r="F111" s="167" t="s">
        <v>175</v>
      </c>
      <c r="G111" s="100" t="s">
        <v>154</v>
      </c>
      <c r="H111" s="168"/>
      <c r="I111" s="97">
        <v>35</v>
      </c>
      <c r="J111" s="54">
        <f>+SUM(L111:AB111)+H111</f>
        <v>35</v>
      </c>
      <c r="K111" s="148" t="s">
        <v>104</v>
      </c>
      <c r="L111" s="161">
        <v>35</v>
      </c>
      <c r="M111" s="161"/>
      <c r="N111" s="161"/>
      <c r="O111" s="161"/>
      <c r="P111" s="162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D111" s="35"/>
      <c r="AE111" s="36"/>
      <c r="AF111" s="36"/>
      <c r="AG111" s="36"/>
      <c r="AH111" s="36"/>
    </row>
    <row r="112" spans="1:34">
      <c r="A112" s="59">
        <v>42709</v>
      </c>
      <c r="B112" s="41">
        <v>440</v>
      </c>
      <c r="C112" s="52"/>
      <c r="D112" s="52"/>
      <c r="E112" s="52" t="s">
        <v>77</v>
      </c>
      <c r="F112" s="52" t="s">
        <v>176</v>
      </c>
      <c r="G112" s="152" t="s">
        <v>81</v>
      </c>
      <c r="H112" s="154">
        <v>103.33</v>
      </c>
      <c r="I112" s="149">
        <v>620</v>
      </c>
      <c r="J112" s="159">
        <f t="shared" si="7"/>
        <v>620</v>
      </c>
      <c r="K112" s="148" t="s">
        <v>104</v>
      </c>
      <c r="L112" s="161"/>
      <c r="M112" s="161"/>
      <c r="N112" s="161">
        <v>516.66999999999996</v>
      </c>
      <c r="O112" s="161"/>
      <c r="P112" s="162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D112" s="35"/>
      <c r="AE112" s="36"/>
      <c r="AF112" s="36"/>
      <c r="AG112" s="36"/>
      <c r="AH112" s="36"/>
    </row>
    <row r="113" spans="1:34">
      <c r="A113" s="59">
        <v>42709</v>
      </c>
      <c r="B113" s="41">
        <v>441</v>
      </c>
      <c r="C113" s="52"/>
      <c r="D113" s="52"/>
      <c r="E113" s="103" t="s">
        <v>177</v>
      </c>
      <c r="F113" s="103" t="s">
        <v>178</v>
      </c>
      <c r="G113" s="156" t="s">
        <v>179</v>
      </c>
      <c r="H113" s="149">
        <v>789</v>
      </c>
      <c r="I113" s="101">
        <v>4734</v>
      </c>
      <c r="J113" s="54">
        <f>+SUM(L113:AB113)+H113</f>
        <v>4734</v>
      </c>
      <c r="K113" s="160" t="s">
        <v>55</v>
      </c>
      <c r="L113" s="169"/>
      <c r="M113" s="169"/>
      <c r="N113" s="169"/>
      <c r="O113" s="169"/>
      <c r="P113" s="169"/>
      <c r="Q113" s="169"/>
      <c r="R113" s="169"/>
      <c r="S113" s="169"/>
      <c r="T113" s="169"/>
      <c r="U113" s="169">
        <v>3945</v>
      </c>
      <c r="V113" s="161"/>
      <c r="W113" s="161"/>
      <c r="X113" s="161"/>
      <c r="Y113" s="161"/>
      <c r="Z113" s="161"/>
      <c r="AA113" s="161"/>
      <c r="AB113" s="161"/>
      <c r="AD113" s="35"/>
      <c r="AE113" s="36"/>
      <c r="AF113" s="36"/>
      <c r="AG113" s="36"/>
      <c r="AH113" s="36"/>
    </row>
    <row r="114" spans="1:34">
      <c r="A114" s="59"/>
      <c r="B114" s="41"/>
      <c r="C114" s="41"/>
      <c r="D114" s="41"/>
      <c r="E114" s="170"/>
      <c r="F114" s="52"/>
      <c r="G114" s="171"/>
      <c r="H114" s="149"/>
      <c r="I114" s="157"/>
      <c r="J114" s="54">
        <f t="shared" si="7"/>
        <v>0</v>
      </c>
      <c r="K114" s="151"/>
      <c r="L114" s="144"/>
      <c r="M114" s="144"/>
      <c r="N114" s="144"/>
      <c r="O114" s="144"/>
      <c r="P114" s="144"/>
      <c r="Q114" s="172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D114" s="35"/>
      <c r="AE114" s="36"/>
      <c r="AF114" s="36"/>
      <c r="AG114" s="36"/>
      <c r="AH114" s="36"/>
    </row>
    <row r="115" spans="1:34">
      <c r="A115" s="137"/>
      <c r="B115" s="41"/>
      <c r="C115" s="52"/>
      <c r="D115" s="52"/>
      <c r="E115" s="52"/>
      <c r="F115" s="52"/>
      <c r="G115" s="41"/>
      <c r="H115" s="149"/>
      <c r="I115" s="101"/>
      <c r="J115" s="54">
        <f t="shared" si="7"/>
        <v>0</v>
      </c>
      <c r="K115" s="148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D115" s="35"/>
      <c r="AE115" s="36"/>
      <c r="AF115" s="36"/>
      <c r="AG115" s="36"/>
      <c r="AH115" s="36"/>
    </row>
    <row r="116" spans="1:34">
      <c r="A116" s="137"/>
      <c r="B116" s="41"/>
      <c r="C116" s="52"/>
      <c r="D116" s="52"/>
      <c r="E116" s="155"/>
      <c r="F116" s="52"/>
      <c r="G116" s="52"/>
      <c r="H116" s="149"/>
      <c r="I116" s="173"/>
      <c r="J116" s="54">
        <f t="shared" si="7"/>
        <v>0</v>
      </c>
      <c r="K116" s="17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D116" s="35"/>
      <c r="AE116" s="36"/>
      <c r="AF116" s="36"/>
      <c r="AG116" s="36"/>
      <c r="AH116" s="36"/>
    </row>
    <row r="117" spans="1:34" ht="13.5" thickBot="1">
      <c r="A117" s="175"/>
      <c r="B117" s="176"/>
      <c r="C117" s="175"/>
      <c r="D117" s="175"/>
      <c r="E117" s="175"/>
      <c r="F117" s="175" t="s">
        <v>180</v>
      </c>
      <c r="G117" s="175"/>
      <c r="H117" s="177">
        <f>+SUM(H91:H116)</f>
        <v>1118.82</v>
      </c>
      <c r="I117" s="178">
        <f>+SUM(I91:I116)</f>
        <v>8720.7900000000009</v>
      </c>
      <c r="J117" s="179">
        <f>+SUM(L117:AB117)+H117</f>
        <v>8720.7899999999991</v>
      </c>
      <c r="K117" s="180"/>
      <c r="L117" s="181">
        <f>+SUM(L92:L116)</f>
        <v>1005.8900000000001</v>
      </c>
      <c r="M117" s="181">
        <f t="shared" ref="M117:N117" si="8">+SUM(M92:M116)</f>
        <v>14.6</v>
      </c>
      <c r="N117" s="181">
        <f t="shared" si="8"/>
        <v>1263.0099999999998</v>
      </c>
      <c r="O117" s="181">
        <f>+SUM(O91:O116)</f>
        <v>9</v>
      </c>
      <c r="P117" s="181">
        <f>+SUM(P91:P116)</f>
        <v>642.15</v>
      </c>
      <c r="Q117" s="181">
        <f t="shared" ref="Q117:AB117" si="9">+SUM(Q91:Q116)</f>
        <v>0</v>
      </c>
      <c r="R117" s="181">
        <f t="shared" si="9"/>
        <v>0</v>
      </c>
      <c r="S117" s="181">
        <f t="shared" si="9"/>
        <v>50</v>
      </c>
      <c r="T117" s="181">
        <f t="shared" si="9"/>
        <v>425</v>
      </c>
      <c r="U117" s="181">
        <f t="shared" si="9"/>
        <v>4192.32</v>
      </c>
      <c r="V117" s="181">
        <f t="shared" si="9"/>
        <v>0</v>
      </c>
      <c r="W117" s="181">
        <f t="shared" si="9"/>
        <v>0</v>
      </c>
      <c r="X117" s="181">
        <f t="shared" si="9"/>
        <v>0</v>
      </c>
      <c r="Y117" s="181">
        <f t="shared" si="9"/>
        <v>0</v>
      </c>
      <c r="Z117" s="181">
        <f t="shared" si="9"/>
        <v>0</v>
      </c>
      <c r="AA117" s="181">
        <f t="shared" si="9"/>
        <v>0</v>
      </c>
      <c r="AB117" s="181">
        <f t="shared" si="9"/>
        <v>0</v>
      </c>
      <c r="AD117" s="77"/>
      <c r="AE117" s="78"/>
      <c r="AF117" s="78"/>
      <c r="AG117" s="78"/>
      <c r="AH117" s="78"/>
    </row>
    <row r="118" spans="1:34">
      <c r="A118" s="99"/>
      <c r="B118" s="100"/>
      <c r="C118" s="99"/>
      <c r="D118" s="99"/>
      <c r="E118" s="99"/>
      <c r="F118" s="99"/>
      <c r="G118" s="99"/>
      <c r="H118" s="182"/>
      <c r="I118" s="97"/>
      <c r="J118" s="183"/>
      <c r="K118" s="184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D118" s="35"/>
      <c r="AE118" s="36"/>
      <c r="AF118" s="36"/>
      <c r="AG118" s="36"/>
      <c r="AH118" s="36"/>
    </row>
    <row r="119" spans="1:34" ht="13.5" thickBot="1">
      <c r="A119" s="186"/>
      <c r="B119" s="187"/>
      <c r="C119" s="186"/>
      <c r="D119" s="186"/>
      <c r="E119" s="186"/>
      <c r="F119" s="186" t="s">
        <v>181</v>
      </c>
      <c r="G119" s="186"/>
      <c r="H119" s="188">
        <f>+H87+H117</f>
        <v>1627.1399999999999</v>
      </c>
      <c r="I119" s="189">
        <f>+I87+I117</f>
        <v>24800.04</v>
      </c>
      <c r="J119" s="190">
        <f>+SUM(L119:AB119)+H119</f>
        <v>24800.04</v>
      </c>
      <c r="K119" s="191"/>
      <c r="L119" s="192">
        <f t="shared" ref="L119:AB119" si="10">+L87+L117</f>
        <v>2838.16</v>
      </c>
      <c r="M119" s="192">
        <f t="shared" si="10"/>
        <v>175.71</v>
      </c>
      <c r="N119" s="192">
        <f t="shared" si="10"/>
        <v>2835.7599999999998</v>
      </c>
      <c r="O119" s="192">
        <f t="shared" si="10"/>
        <v>27</v>
      </c>
      <c r="P119" s="192">
        <f t="shared" si="10"/>
        <v>2791.6200000000003</v>
      </c>
      <c r="Q119" s="192">
        <f t="shared" si="10"/>
        <v>1812.18</v>
      </c>
      <c r="R119" s="192">
        <f t="shared" si="10"/>
        <v>5959</v>
      </c>
      <c r="S119" s="192">
        <f t="shared" si="10"/>
        <v>586.15</v>
      </c>
      <c r="T119" s="192">
        <f t="shared" si="10"/>
        <v>1955</v>
      </c>
      <c r="U119" s="192">
        <f t="shared" si="10"/>
        <v>4192.32</v>
      </c>
      <c r="V119" s="192">
        <f t="shared" si="10"/>
        <v>0</v>
      </c>
      <c r="W119" s="192">
        <f t="shared" si="10"/>
        <v>0</v>
      </c>
      <c r="X119" s="192">
        <f t="shared" si="10"/>
        <v>0</v>
      </c>
      <c r="Y119" s="192">
        <f t="shared" si="10"/>
        <v>0</v>
      </c>
      <c r="Z119" s="192">
        <f t="shared" si="10"/>
        <v>0</v>
      </c>
      <c r="AA119" s="192">
        <f t="shared" si="10"/>
        <v>0</v>
      </c>
      <c r="AB119" s="192">
        <f t="shared" si="10"/>
        <v>0</v>
      </c>
      <c r="AD119" s="35"/>
      <c r="AE119" s="36"/>
      <c r="AF119" s="36"/>
      <c r="AG119" s="36"/>
      <c r="AH119" s="36"/>
    </row>
    <row r="120" spans="1:34" ht="13.5" thickTop="1">
      <c r="A120" s="129"/>
      <c r="B120" s="130"/>
      <c r="C120" s="129"/>
      <c r="D120" s="129"/>
      <c r="E120" s="129"/>
      <c r="F120" s="129"/>
      <c r="G120" s="129"/>
      <c r="H120" s="193"/>
      <c r="I120" s="194"/>
      <c r="J120" s="195"/>
      <c r="K120" s="196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D120" s="35"/>
      <c r="AE120" s="36"/>
      <c r="AF120" s="36"/>
      <c r="AG120" s="36"/>
      <c r="AH120" s="36"/>
    </row>
    <row r="121" spans="1:34">
      <c r="A121" s="6" t="s">
        <v>4</v>
      </c>
      <c r="B121" s="6" t="s">
        <v>5</v>
      </c>
      <c r="C121" s="6" t="s">
        <v>6</v>
      </c>
      <c r="D121" s="6" t="s">
        <v>7</v>
      </c>
      <c r="E121" s="6" t="s">
        <v>8</v>
      </c>
      <c r="F121" s="6" t="s">
        <v>9</v>
      </c>
      <c r="G121" s="6"/>
      <c r="H121" s="7" t="s">
        <v>7</v>
      </c>
      <c r="I121" s="8" t="s">
        <v>11</v>
      </c>
      <c r="J121" s="9" t="s">
        <v>12</v>
      </c>
      <c r="K121" s="87" t="s">
        <v>13</v>
      </c>
      <c r="L121" s="6" t="s">
        <v>14</v>
      </c>
      <c r="M121" s="6" t="s">
        <v>15</v>
      </c>
      <c r="N121" s="6" t="s">
        <v>109</v>
      </c>
      <c r="O121" s="6" t="s">
        <v>17</v>
      </c>
      <c r="P121" s="6" t="s">
        <v>18</v>
      </c>
      <c r="Q121" s="6" t="s">
        <v>19</v>
      </c>
      <c r="R121" s="6" t="s">
        <v>20</v>
      </c>
      <c r="S121" s="6" t="s">
        <v>21</v>
      </c>
      <c r="T121" s="6" t="s">
        <v>110</v>
      </c>
      <c r="U121" s="6"/>
      <c r="V121" s="6"/>
      <c r="W121" s="6"/>
      <c r="X121" s="6"/>
      <c r="Y121" s="6" t="s">
        <v>25</v>
      </c>
      <c r="Z121" s="6" t="s">
        <v>25</v>
      </c>
      <c r="AA121" s="6" t="s">
        <v>25</v>
      </c>
      <c r="AB121" s="6" t="s">
        <v>26</v>
      </c>
      <c r="AD121" s="35"/>
      <c r="AE121" s="36"/>
      <c r="AF121" s="36"/>
      <c r="AG121" s="36"/>
      <c r="AH121" s="36"/>
    </row>
    <row r="122" spans="1:34" ht="13.5" thickBot="1">
      <c r="A122" s="12"/>
      <c r="B122" s="12"/>
      <c r="C122" s="12" t="s">
        <v>27</v>
      </c>
      <c r="D122" s="12" t="s">
        <v>28</v>
      </c>
      <c r="E122" s="12"/>
      <c r="F122" s="12"/>
      <c r="G122" s="12"/>
      <c r="H122" s="13"/>
      <c r="I122" s="14"/>
      <c r="J122" s="15" t="s">
        <v>11</v>
      </c>
      <c r="K122" s="16"/>
      <c r="L122" s="12"/>
      <c r="M122" s="12"/>
      <c r="N122" s="12" t="s">
        <v>30</v>
      </c>
      <c r="O122" s="12"/>
      <c r="P122" s="12"/>
      <c r="Q122" s="12" t="s">
        <v>31</v>
      </c>
      <c r="R122" s="12"/>
      <c r="S122" s="12"/>
      <c r="T122" s="12" t="s">
        <v>32</v>
      </c>
      <c r="U122" s="12"/>
      <c r="V122" s="12"/>
      <c r="W122" s="12"/>
      <c r="X122" s="12"/>
      <c r="Y122" s="12"/>
      <c r="Z122" s="12"/>
      <c r="AA122" s="12"/>
      <c r="AB122" s="12" t="s">
        <v>34</v>
      </c>
      <c r="AD122" s="35"/>
      <c r="AE122" s="36"/>
      <c r="AF122" s="36"/>
      <c r="AG122" s="36"/>
      <c r="AH122" s="36"/>
    </row>
    <row r="123" spans="1:34">
      <c r="A123" s="198"/>
      <c r="B123" s="199"/>
      <c r="C123" s="198"/>
      <c r="D123" s="198"/>
      <c r="E123" s="198"/>
      <c r="F123" s="198"/>
      <c r="G123" s="198"/>
      <c r="H123" s="19"/>
      <c r="I123" s="200"/>
      <c r="J123" s="201"/>
      <c r="K123" s="202"/>
      <c r="L123" s="18" t="s">
        <v>35</v>
      </c>
      <c r="M123" s="18" t="s">
        <v>36</v>
      </c>
      <c r="N123" s="18" t="s">
        <v>37</v>
      </c>
      <c r="O123" s="18" t="s">
        <v>38</v>
      </c>
      <c r="P123" s="18" t="s">
        <v>39</v>
      </c>
      <c r="Q123" s="18" t="s">
        <v>40</v>
      </c>
      <c r="R123" s="18" t="s">
        <v>41</v>
      </c>
      <c r="S123" s="18" t="s">
        <v>42</v>
      </c>
      <c r="T123" s="18" t="s">
        <v>43</v>
      </c>
      <c r="U123" s="18" t="s">
        <v>44</v>
      </c>
      <c r="V123" s="18" t="s">
        <v>45</v>
      </c>
      <c r="W123" s="18" t="s">
        <v>46</v>
      </c>
      <c r="X123" s="18" t="s">
        <v>47</v>
      </c>
      <c r="Y123" s="18" t="s">
        <v>48</v>
      </c>
      <c r="Z123" s="18" t="s">
        <v>49</v>
      </c>
      <c r="AA123" s="18" t="s">
        <v>50</v>
      </c>
      <c r="AB123" s="18" t="s">
        <v>51</v>
      </c>
      <c r="AD123" s="35"/>
      <c r="AE123" s="36"/>
      <c r="AF123" s="36"/>
      <c r="AG123" s="36"/>
      <c r="AH123" s="36"/>
    </row>
    <row r="124" spans="1:34">
      <c r="A124" s="23">
        <v>42744</v>
      </c>
      <c r="B124" s="24" t="s">
        <v>67</v>
      </c>
      <c r="C124" s="25"/>
      <c r="D124" s="41"/>
      <c r="E124" s="25" t="s">
        <v>68</v>
      </c>
      <c r="F124" s="25" t="s">
        <v>69</v>
      </c>
      <c r="G124" s="42" t="s">
        <v>70</v>
      </c>
      <c r="H124" s="43">
        <v>1.8</v>
      </c>
      <c r="I124" s="43">
        <v>10.8</v>
      </c>
      <c r="J124" s="44">
        <f>+SUM(L124:AB124)+H124</f>
        <v>10.8</v>
      </c>
      <c r="K124" s="31" t="s">
        <v>55</v>
      </c>
      <c r="L124" s="33"/>
      <c r="M124" s="33"/>
      <c r="N124" s="33"/>
      <c r="O124" s="33">
        <v>9</v>
      </c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D124" s="35"/>
      <c r="AE124" s="36"/>
      <c r="AF124" s="36"/>
      <c r="AG124" s="36"/>
      <c r="AH124" s="36"/>
    </row>
    <row r="125" spans="1:34">
      <c r="A125" s="23">
        <v>42744</v>
      </c>
      <c r="B125" s="24">
        <v>442</v>
      </c>
      <c r="C125" s="25"/>
      <c r="D125" s="25"/>
      <c r="E125" s="25" t="s">
        <v>114</v>
      </c>
      <c r="F125" s="25" t="s">
        <v>182</v>
      </c>
      <c r="G125" s="24" t="s">
        <v>54</v>
      </c>
      <c r="H125" s="94"/>
      <c r="I125" s="95">
        <v>882.69</v>
      </c>
      <c r="J125" s="30">
        <f>+SUM(L125:AB125)+H125</f>
        <v>882.69</v>
      </c>
      <c r="K125" s="31" t="s">
        <v>55</v>
      </c>
      <c r="L125" s="32">
        <v>882.69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D125" s="35"/>
      <c r="AE125" s="36"/>
      <c r="AF125" s="36"/>
      <c r="AG125" s="36"/>
      <c r="AH125" s="36"/>
    </row>
    <row r="126" spans="1:34">
      <c r="A126" s="23">
        <v>42744</v>
      </c>
      <c r="B126" s="24">
        <v>442</v>
      </c>
      <c r="C126" s="25"/>
      <c r="D126" s="25"/>
      <c r="E126" s="25" t="s">
        <v>116</v>
      </c>
      <c r="F126" s="25" t="s">
        <v>183</v>
      </c>
      <c r="G126" s="24" t="s">
        <v>57</v>
      </c>
      <c r="H126" s="28">
        <f>1.36+1.36+1.45</f>
        <v>4.17</v>
      </c>
      <c r="I126" s="203">
        <f>8.69+8.19+8.19</f>
        <v>25.07</v>
      </c>
      <c r="J126" s="30">
        <f t="shared" ref="J126:J131" si="11">+SUM(L126:AB126)+H126</f>
        <v>25.07</v>
      </c>
      <c r="K126" s="31" t="s">
        <v>55</v>
      </c>
      <c r="L126" s="32">
        <f>25.07-4.17</f>
        <v>20.9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D126" s="35"/>
      <c r="AE126" s="36"/>
      <c r="AF126" s="36"/>
      <c r="AG126" s="36"/>
      <c r="AH126" s="36"/>
    </row>
    <row r="127" spans="1:34">
      <c r="A127" s="23">
        <v>42744</v>
      </c>
      <c r="B127" s="24">
        <v>442</v>
      </c>
      <c r="C127" s="25"/>
      <c r="D127" s="25"/>
      <c r="E127" s="25" t="s">
        <v>118</v>
      </c>
      <c r="F127" s="25" t="s">
        <v>184</v>
      </c>
      <c r="G127" s="49" t="s">
        <v>57</v>
      </c>
      <c r="H127" s="28"/>
      <c r="I127" s="29">
        <v>74.8</v>
      </c>
      <c r="J127" s="30">
        <f t="shared" si="11"/>
        <v>74.8</v>
      </c>
      <c r="K127" s="31" t="s">
        <v>55</v>
      </c>
      <c r="L127" s="32">
        <v>74.8</v>
      </c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D127" s="35"/>
      <c r="AE127" s="36"/>
      <c r="AF127" s="36"/>
      <c r="AG127" s="36"/>
      <c r="AH127" s="36"/>
    </row>
    <row r="128" spans="1:34">
      <c r="A128" s="23">
        <v>42744</v>
      </c>
      <c r="B128" s="24">
        <v>442</v>
      </c>
      <c r="C128" s="25"/>
      <c r="D128" s="25"/>
      <c r="E128" s="25" t="s">
        <v>120</v>
      </c>
      <c r="F128" s="25" t="s">
        <v>151</v>
      </c>
      <c r="G128" s="66" t="s">
        <v>63</v>
      </c>
      <c r="H128" s="28"/>
      <c r="I128" s="29">
        <v>6.6</v>
      </c>
      <c r="J128" s="30">
        <f t="shared" si="11"/>
        <v>6.6</v>
      </c>
      <c r="K128" s="31" t="s">
        <v>55</v>
      </c>
      <c r="L128" s="32"/>
      <c r="M128" s="32">
        <v>6.6</v>
      </c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D128" s="35"/>
      <c r="AE128" s="36"/>
      <c r="AF128" s="36"/>
      <c r="AG128" s="36"/>
      <c r="AH128" s="36"/>
    </row>
    <row r="129" spans="1:35">
      <c r="A129" s="23">
        <v>42744</v>
      </c>
      <c r="B129" s="24">
        <v>442</v>
      </c>
      <c r="C129" s="25"/>
      <c r="D129" s="41"/>
      <c r="E129" s="25" t="s">
        <v>118</v>
      </c>
      <c r="F129" s="25" t="s">
        <v>185</v>
      </c>
      <c r="G129" s="66" t="s">
        <v>59</v>
      </c>
      <c r="H129" s="28"/>
      <c r="I129" s="29">
        <f>8+1.81</f>
        <v>9.81</v>
      </c>
      <c r="J129" s="30">
        <f t="shared" si="11"/>
        <v>9.81</v>
      </c>
      <c r="K129" s="31" t="s">
        <v>55</v>
      </c>
      <c r="L129" s="33"/>
      <c r="M129" s="33">
        <v>9.81</v>
      </c>
      <c r="N129" s="33"/>
      <c r="O129" s="33"/>
      <c r="P129" s="33"/>
      <c r="Q129" s="33"/>
      <c r="R129" s="33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D129" s="35"/>
      <c r="AE129" s="36"/>
      <c r="AF129" s="36"/>
      <c r="AG129" s="36"/>
      <c r="AH129" s="36"/>
    </row>
    <row r="130" spans="1:35">
      <c r="A130" s="23">
        <v>42744</v>
      </c>
      <c r="B130" s="24">
        <v>443</v>
      </c>
      <c r="C130" s="25"/>
      <c r="D130" s="25"/>
      <c r="E130" s="103" t="s">
        <v>77</v>
      </c>
      <c r="F130" s="26" t="s">
        <v>186</v>
      </c>
      <c r="G130" s="66" t="s">
        <v>81</v>
      </c>
      <c r="H130" s="67">
        <v>35.33</v>
      </c>
      <c r="I130" s="97">
        <v>212</v>
      </c>
      <c r="J130" s="58">
        <f t="shared" si="11"/>
        <v>212</v>
      </c>
      <c r="K130" s="51" t="s">
        <v>55</v>
      </c>
      <c r="L130" s="37"/>
      <c r="M130" s="37"/>
      <c r="N130" s="37">
        <v>176.67</v>
      </c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D130" s="35"/>
      <c r="AE130" s="36"/>
      <c r="AF130" s="36"/>
      <c r="AG130" s="36"/>
      <c r="AH130" s="36"/>
    </row>
    <row r="131" spans="1:35">
      <c r="A131" s="23">
        <v>42744</v>
      </c>
      <c r="B131" s="24">
        <v>444</v>
      </c>
      <c r="C131" s="25"/>
      <c r="D131" s="25"/>
      <c r="E131" s="52" t="s">
        <v>162</v>
      </c>
      <c r="F131" s="25" t="s">
        <v>187</v>
      </c>
      <c r="G131" s="24" t="s">
        <v>93</v>
      </c>
      <c r="H131" s="28">
        <v>11</v>
      </c>
      <c r="I131" s="29">
        <v>66</v>
      </c>
      <c r="J131" s="30">
        <f t="shared" si="11"/>
        <v>66</v>
      </c>
      <c r="K131" s="49" t="s">
        <v>55</v>
      </c>
      <c r="L131" s="37"/>
      <c r="M131" s="37"/>
      <c r="N131" s="37">
        <v>55</v>
      </c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D131" s="35"/>
      <c r="AE131" s="36"/>
      <c r="AF131" s="36"/>
      <c r="AG131" s="36"/>
      <c r="AH131" s="36"/>
    </row>
    <row r="132" spans="1:35">
      <c r="A132" s="23">
        <v>42744</v>
      </c>
      <c r="B132" s="24">
        <v>445</v>
      </c>
      <c r="C132" s="25"/>
      <c r="D132" s="25"/>
      <c r="E132" s="26" t="s">
        <v>188</v>
      </c>
      <c r="F132" s="26" t="s">
        <v>189</v>
      </c>
      <c r="G132" s="27" t="s">
        <v>90</v>
      </c>
      <c r="H132" s="28"/>
      <c r="I132" s="29">
        <v>500</v>
      </c>
      <c r="J132" s="30">
        <f t="shared" ref="J132:J142" si="12">+SUM(L132:AB132)+H132</f>
        <v>500</v>
      </c>
      <c r="K132" s="31" t="s">
        <v>55</v>
      </c>
      <c r="L132" s="32"/>
      <c r="M132" s="32"/>
      <c r="N132" s="32"/>
      <c r="O132" s="32"/>
      <c r="P132" s="32"/>
      <c r="Q132" s="32">
        <v>500</v>
      </c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D132" s="35"/>
      <c r="AE132" s="36"/>
      <c r="AF132" s="36"/>
      <c r="AG132" s="36"/>
      <c r="AH132" s="36"/>
    </row>
    <row r="133" spans="1:35">
      <c r="A133" s="23">
        <v>42772</v>
      </c>
      <c r="B133" s="24">
        <v>446</v>
      </c>
      <c r="C133" s="25"/>
      <c r="D133" s="25"/>
      <c r="E133" s="26" t="s">
        <v>190</v>
      </c>
      <c r="F133" s="26" t="s">
        <v>191</v>
      </c>
      <c r="G133" s="27" t="s">
        <v>192</v>
      </c>
      <c r="H133" s="28"/>
      <c r="I133" s="29">
        <v>264</v>
      </c>
      <c r="J133" s="30">
        <f t="shared" si="12"/>
        <v>264</v>
      </c>
      <c r="K133" s="31"/>
      <c r="L133" s="32"/>
      <c r="M133" s="32">
        <v>264</v>
      </c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D133" s="35"/>
      <c r="AE133" s="36"/>
      <c r="AF133" s="36"/>
      <c r="AG133" s="36"/>
      <c r="AH133" s="36"/>
    </row>
    <row r="134" spans="1:35">
      <c r="A134" s="23">
        <v>42772</v>
      </c>
      <c r="B134" s="24">
        <v>447</v>
      </c>
      <c r="C134" s="25"/>
      <c r="D134" s="25"/>
      <c r="E134" s="25" t="s">
        <v>77</v>
      </c>
      <c r="F134" s="25" t="s">
        <v>193</v>
      </c>
      <c r="G134" s="24" t="s">
        <v>81</v>
      </c>
      <c r="H134" s="28">
        <v>35.33</v>
      </c>
      <c r="I134" s="29">
        <v>212</v>
      </c>
      <c r="J134" s="30">
        <f t="shared" si="12"/>
        <v>212</v>
      </c>
      <c r="K134" s="31" t="s">
        <v>55</v>
      </c>
      <c r="L134" s="32"/>
      <c r="M134" s="32"/>
      <c r="N134" s="32">
        <v>176.67</v>
      </c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D134" s="35"/>
      <c r="AE134" s="36"/>
      <c r="AF134" s="36"/>
      <c r="AG134" s="36"/>
      <c r="AH134" s="36"/>
    </row>
    <row r="135" spans="1:35">
      <c r="A135" s="23">
        <v>42800</v>
      </c>
      <c r="B135" s="24">
        <v>448</v>
      </c>
      <c r="C135" s="25"/>
      <c r="D135" s="25"/>
      <c r="E135" s="25" t="s">
        <v>77</v>
      </c>
      <c r="F135" s="25" t="s">
        <v>194</v>
      </c>
      <c r="G135" s="24" t="s">
        <v>81</v>
      </c>
      <c r="H135" s="28">
        <v>86.67</v>
      </c>
      <c r="I135" s="29">
        <v>520.01</v>
      </c>
      <c r="J135" s="30">
        <f t="shared" si="12"/>
        <v>520.01</v>
      </c>
      <c r="K135" s="31"/>
      <c r="L135" s="32"/>
      <c r="M135" s="32"/>
      <c r="N135" s="32">
        <v>433.34</v>
      </c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D135" s="35"/>
      <c r="AE135" s="36"/>
      <c r="AF135" s="36"/>
      <c r="AG135" s="36"/>
      <c r="AH135" s="36"/>
    </row>
    <row r="136" spans="1:35">
      <c r="A136" s="23">
        <v>42800</v>
      </c>
      <c r="B136" s="24">
        <v>449</v>
      </c>
      <c r="C136" s="25"/>
      <c r="D136" s="25"/>
      <c r="E136" s="52" t="s">
        <v>173</v>
      </c>
      <c r="F136" s="25" t="s">
        <v>195</v>
      </c>
      <c r="G136" s="24" t="s">
        <v>128</v>
      </c>
      <c r="H136" s="28"/>
      <c r="I136" s="29">
        <v>169</v>
      </c>
      <c r="J136" s="30">
        <f>+SUM(L136:AB136)+H136</f>
        <v>169</v>
      </c>
      <c r="K136" s="148"/>
      <c r="L136" s="204"/>
      <c r="M136" s="204"/>
      <c r="N136" s="204">
        <v>169</v>
      </c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D136" s="35"/>
      <c r="AE136" s="36"/>
      <c r="AF136" s="36"/>
      <c r="AG136" s="36"/>
      <c r="AH136" s="36"/>
    </row>
    <row r="137" spans="1:35">
      <c r="A137" s="23"/>
      <c r="B137" s="24"/>
      <c r="C137" s="25"/>
      <c r="D137" s="25"/>
      <c r="E137" s="25"/>
      <c r="F137" s="25"/>
      <c r="G137" s="25"/>
      <c r="H137" s="28"/>
      <c r="I137" s="29"/>
      <c r="J137" s="30">
        <f t="shared" si="12"/>
        <v>0</v>
      </c>
      <c r="K137" s="31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D137" s="35"/>
      <c r="AE137" s="36"/>
      <c r="AF137" s="36"/>
      <c r="AG137" s="36"/>
      <c r="AH137" s="36"/>
    </row>
    <row r="138" spans="1:35">
      <c r="A138" s="23"/>
      <c r="B138" s="24"/>
      <c r="C138" s="25"/>
      <c r="D138" s="25"/>
      <c r="E138" s="25"/>
      <c r="F138" s="25"/>
      <c r="G138" s="25"/>
      <c r="H138" s="28"/>
      <c r="I138" s="29"/>
      <c r="J138" s="30">
        <f t="shared" si="12"/>
        <v>0</v>
      </c>
      <c r="K138" s="31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D138" s="35"/>
      <c r="AE138" s="36"/>
      <c r="AF138" s="36"/>
      <c r="AG138" s="36"/>
      <c r="AH138" s="36"/>
    </row>
    <row r="139" spans="1:35">
      <c r="A139" s="23"/>
      <c r="B139" s="24"/>
      <c r="C139" s="25"/>
      <c r="D139" s="25"/>
      <c r="E139" s="25"/>
      <c r="F139" s="25"/>
      <c r="G139" s="25"/>
      <c r="H139" s="28"/>
      <c r="I139" s="29"/>
      <c r="J139" s="30">
        <f t="shared" si="12"/>
        <v>0</v>
      </c>
      <c r="K139" s="31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D139" s="35"/>
      <c r="AE139" s="36"/>
      <c r="AF139" s="36"/>
      <c r="AG139" s="36"/>
      <c r="AH139" s="36"/>
    </row>
    <row r="140" spans="1:35">
      <c r="A140" s="23"/>
      <c r="B140" s="24"/>
      <c r="C140" s="25"/>
      <c r="D140" s="25"/>
      <c r="E140" s="25"/>
      <c r="F140" s="25"/>
      <c r="G140" s="25"/>
      <c r="H140" s="28"/>
      <c r="I140" s="29"/>
      <c r="J140" s="30">
        <f t="shared" si="12"/>
        <v>0</v>
      </c>
      <c r="K140" s="31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D140" s="35"/>
      <c r="AE140" s="36"/>
      <c r="AF140" s="36"/>
      <c r="AG140" s="36"/>
      <c r="AH140" s="36"/>
    </row>
    <row r="141" spans="1:35">
      <c r="A141" s="23"/>
      <c r="B141" s="24"/>
      <c r="C141" s="25"/>
      <c r="D141" s="25"/>
      <c r="E141" s="25"/>
      <c r="F141" s="25"/>
      <c r="G141" s="25"/>
      <c r="H141" s="28"/>
      <c r="I141" s="29"/>
      <c r="J141" s="30">
        <f t="shared" si="12"/>
        <v>0</v>
      </c>
      <c r="K141" s="31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D141" s="35"/>
      <c r="AE141" s="36"/>
      <c r="AF141" s="36"/>
      <c r="AG141" s="36"/>
      <c r="AH141" s="36"/>
    </row>
    <row r="142" spans="1:35">
      <c r="A142" s="23"/>
      <c r="B142" s="24"/>
      <c r="C142" s="25"/>
      <c r="D142" s="25"/>
      <c r="E142" s="25"/>
      <c r="F142" s="25"/>
      <c r="G142" s="205"/>
      <c r="H142" s="67"/>
      <c r="I142" s="68"/>
      <c r="J142" s="30">
        <f t="shared" si="12"/>
        <v>0</v>
      </c>
      <c r="K142" s="206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D142" s="35"/>
      <c r="AE142" s="36"/>
      <c r="AF142" s="36"/>
      <c r="AG142" s="36"/>
      <c r="AH142" s="36"/>
    </row>
    <row r="143" spans="1:35" ht="13.5" thickBot="1">
      <c r="A143" s="70"/>
      <c r="B143" s="71"/>
      <c r="C143" s="70"/>
      <c r="D143" s="70"/>
      <c r="E143" s="70"/>
      <c r="F143" s="70" t="s">
        <v>196</v>
      </c>
      <c r="G143" s="70"/>
      <c r="H143" s="207">
        <f>SUM(H124:H136)</f>
        <v>174.3</v>
      </c>
      <c r="I143" s="207">
        <f>SUM(I124:I136)</f>
        <v>2952.7799999999997</v>
      </c>
      <c r="J143" s="207">
        <f>SUM(J124:J136)</f>
        <v>2952.7799999999997</v>
      </c>
      <c r="K143" s="208"/>
      <c r="L143" s="209">
        <f>SUM(L124:L142)</f>
        <v>978.39</v>
      </c>
      <c r="M143" s="209">
        <f t="shared" ref="M143:AB143" si="13">SUM(M124:M142)</f>
        <v>280.41000000000003</v>
      </c>
      <c r="N143" s="209">
        <f t="shared" si="13"/>
        <v>1010.68</v>
      </c>
      <c r="O143" s="209">
        <f t="shared" si="13"/>
        <v>9</v>
      </c>
      <c r="P143" s="209">
        <f t="shared" si="13"/>
        <v>0</v>
      </c>
      <c r="Q143" s="209">
        <f t="shared" si="13"/>
        <v>500</v>
      </c>
      <c r="R143" s="209">
        <f t="shared" si="13"/>
        <v>0</v>
      </c>
      <c r="S143" s="209">
        <f t="shared" si="13"/>
        <v>0</v>
      </c>
      <c r="T143" s="209">
        <f t="shared" si="13"/>
        <v>0</v>
      </c>
      <c r="U143" s="209">
        <f t="shared" si="13"/>
        <v>0</v>
      </c>
      <c r="V143" s="209">
        <f t="shared" si="13"/>
        <v>0</v>
      </c>
      <c r="W143" s="209">
        <f t="shared" si="13"/>
        <v>0</v>
      </c>
      <c r="X143" s="209">
        <f t="shared" si="13"/>
        <v>0</v>
      </c>
      <c r="Y143" s="209">
        <f t="shared" si="13"/>
        <v>0</v>
      </c>
      <c r="Z143" s="209">
        <f t="shared" si="13"/>
        <v>0</v>
      </c>
      <c r="AA143" s="209">
        <f t="shared" si="13"/>
        <v>0</v>
      </c>
      <c r="AB143" s="209">
        <f t="shared" si="13"/>
        <v>0</v>
      </c>
      <c r="AD143" s="77"/>
      <c r="AE143" s="78"/>
      <c r="AF143" s="78"/>
      <c r="AG143" s="78"/>
      <c r="AH143" s="78"/>
      <c r="AI143" s="210"/>
    </row>
    <row r="144" spans="1:35" ht="13.5" thickBot="1">
      <c r="A144" s="117"/>
      <c r="B144" s="118"/>
      <c r="C144" s="117"/>
      <c r="D144" s="117"/>
      <c r="E144" s="117"/>
      <c r="F144" s="117" t="s">
        <v>181</v>
      </c>
      <c r="G144" s="117"/>
      <c r="H144" s="119">
        <f>SUM(H143+H117+H85+H42)</f>
        <v>1801.44</v>
      </c>
      <c r="I144" s="119">
        <f>I143+I117+I85+I42</f>
        <v>27752.82</v>
      </c>
      <c r="J144" s="119">
        <f t="shared" ref="J144:AB144" si="14">J143+J117+J85+J42</f>
        <v>27752.82</v>
      </c>
      <c r="K144" s="119">
        <f t="shared" si="14"/>
        <v>0</v>
      </c>
      <c r="L144" s="119">
        <f>L143+L117+L85+L42</f>
        <v>3816.55</v>
      </c>
      <c r="M144" s="119">
        <f t="shared" si="14"/>
        <v>456.12</v>
      </c>
      <c r="N144" s="119">
        <f t="shared" si="14"/>
        <v>3846.4399999999996</v>
      </c>
      <c r="O144" s="119">
        <f t="shared" si="14"/>
        <v>36</v>
      </c>
      <c r="P144" s="119">
        <f t="shared" si="14"/>
        <v>2791.62</v>
      </c>
      <c r="Q144" s="119">
        <f t="shared" si="14"/>
        <v>2312.1800000000003</v>
      </c>
      <c r="R144" s="119">
        <f t="shared" si="14"/>
        <v>5959</v>
      </c>
      <c r="S144" s="119">
        <f t="shared" si="14"/>
        <v>586.15</v>
      </c>
      <c r="T144" s="119">
        <f t="shared" si="14"/>
        <v>1955</v>
      </c>
      <c r="U144" s="119">
        <f t="shared" si="14"/>
        <v>4192.32</v>
      </c>
      <c r="V144" s="119">
        <f t="shared" si="14"/>
        <v>0</v>
      </c>
      <c r="W144" s="119">
        <f t="shared" si="14"/>
        <v>0</v>
      </c>
      <c r="X144" s="119">
        <f t="shared" si="14"/>
        <v>0</v>
      </c>
      <c r="Y144" s="119">
        <f t="shared" si="14"/>
        <v>0</v>
      </c>
      <c r="Z144" s="119">
        <f t="shared" si="14"/>
        <v>0</v>
      </c>
      <c r="AA144" s="119">
        <f t="shared" si="14"/>
        <v>0</v>
      </c>
      <c r="AB144" s="119">
        <f t="shared" si="14"/>
        <v>0</v>
      </c>
      <c r="AD144" s="35"/>
      <c r="AE144" s="36"/>
      <c r="AF144" s="36"/>
      <c r="AG144" s="36"/>
      <c r="AH144" s="36"/>
    </row>
    <row r="145" spans="1:34" ht="13.5" thickTop="1">
      <c r="A145" s="6" t="s">
        <v>4</v>
      </c>
      <c r="B145" s="6" t="s">
        <v>5</v>
      </c>
      <c r="C145" s="6" t="s">
        <v>6</v>
      </c>
      <c r="D145" s="6" t="s">
        <v>7</v>
      </c>
      <c r="E145" s="6" t="s">
        <v>8</v>
      </c>
      <c r="F145" s="6" t="s">
        <v>9</v>
      </c>
      <c r="G145" s="6"/>
      <c r="H145" s="7" t="s">
        <v>7</v>
      </c>
      <c r="I145" s="211" t="s">
        <v>11</v>
      </c>
      <c r="J145" s="9"/>
      <c r="K145" s="212" t="s">
        <v>13</v>
      </c>
      <c r="L145" s="6" t="s">
        <v>14</v>
      </c>
      <c r="M145" s="6" t="s">
        <v>15</v>
      </c>
      <c r="N145" s="6" t="s">
        <v>109</v>
      </c>
      <c r="O145" s="6" t="s">
        <v>17</v>
      </c>
      <c r="P145" s="6" t="s">
        <v>197</v>
      </c>
      <c r="Q145" s="6" t="s">
        <v>19</v>
      </c>
      <c r="R145" s="6" t="s">
        <v>20</v>
      </c>
      <c r="S145" s="6" t="s">
        <v>21</v>
      </c>
      <c r="T145" s="6" t="s">
        <v>22</v>
      </c>
      <c r="U145" s="6"/>
      <c r="V145" s="6"/>
      <c r="W145" s="6"/>
      <c r="X145" s="6"/>
      <c r="Y145" s="6" t="s">
        <v>25</v>
      </c>
      <c r="Z145" s="6" t="s">
        <v>25</v>
      </c>
      <c r="AA145" s="6" t="s">
        <v>25</v>
      </c>
      <c r="AB145" s="6" t="s">
        <v>26</v>
      </c>
      <c r="AD145" s="1"/>
    </row>
    <row r="146" spans="1:34" ht="13.5" thickBot="1">
      <c r="A146" s="12"/>
      <c r="B146" s="12"/>
      <c r="C146" s="12" t="s">
        <v>27</v>
      </c>
      <c r="D146" s="12" t="s">
        <v>28</v>
      </c>
      <c r="E146" s="12"/>
      <c r="F146" s="12"/>
      <c r="G146" s="12"/>
      <c r="H146" s="13"/>
      <c r="I146" s="213"/>
      <c r="J146" s="15"/>
      <c r="K146" s="214"/>
      <c r="L146" s="12"/>
      <c r="M146" s="12"/>
      <c r="N146" s="12" t="s">
        <v>30</v>
      </c>
      <c r="O146" s="12"/>
      <c r="P146" s="12"/>
      <c r="Q146" s="12" t="s">
        <v>31</v>
      </c>
      <c r="R146" s="12"/>
      <c r="S146" s="12"/>
      <c r="T146" s="12" t="s">
        <v>32</v>
      </c>
      <c r="U146" s="12"/>
      <c r="V146" s="12"/>
      <c r="W146" s="12"/>
      <c r="X146" s="12"/>
      <c r="Y146" s="12" t="s">
        <v>111</v>
      </c>
      <c r="Z146" s="12" t="s">
        <v>112</v>
      </c>
      <c r="AA146" s="12" t="s">
        <v>113</v>
      </c>
      <c r="AB146" s="12" t="s">
        <v>34</v>
      </c>
      <c r="AD146" s="35"/>
      <c r="AE146" s="35"/>
      <c r="AF146" s="35"/>
      <c r="AG146" s="35"/>
      <c r="AH146" s="35"/>
    </row>
    <row r="147" spans="1:34">
      <c r="A147" s="215"/>
      <c r="B147" s="216"/>
      <c r="C147" s="215"/>
      <c r="D147" s="215"/>
      <c r="E147" s="215"/>
      <c r="F147" s="215"/>
      <c r="G147" s="215"/>
      <c r="H147" s="217"/>
      <c r="I147" s="218"/>
      <c r="J147" s="219"/>
      <c r="K147" s="220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D147" s="1"/>
    </row>
    <row r="148" spans="1:34" ht="13.5" thickBot="1">
      <c r="A148" s="117"/>
      <c r="B148" s="118"/>
      <c r="C148" s="117"/>
      <c r="D148" s="117"/>
      <c r="E148" s="117"/>
      <c r="F148" s="221" t="s">
        <v>198</v>
      </c>
      <c r="G148" s="221"/>
      <c r="H148" s="222">
        <f>H144</f>
        <v>1801.44</v>
      </c>
      <c r="I148" s="222">
        <f>I144</f>
        <v>27752.82</v>
      </c>
      <c r="J148" s="222">
        <f>J144</f>
        <v>27752.82</v>
      </c>
      <c r="K148" s="222">
        <f t="shared" ref="K148:AB148" si="15">K144</f>
        <v>0</v>
      </c>
      <c r="L148" s="222">
        <f t="shared" si="15"/>
        <v>3816.55</v>
      </c>
      <c r="M148" s="222">
        <f t="shared" si="15"/>
        <v>456.12</v>
      </c>
      <c r="N148" s="222">
        <f t="shared" si="15"/>
        <v>3846.4399999999996</v>
      </c>
      <c r="O148" s="222">
        <f t="shared" si="15"/>
        <v>36</v>
      </c>
      <c r="P148" s="222">
        <f t="shared" si="15"/>
        <v>2791.62</v>
      </c>
      <c r="Q148" s="222">
        <f t="shared" si="15"/>
        <v>2312.1800000000003</v>
      </c>
      <c r="R148" s="222">
        <f t="shared" si="15"/>
        <v>5959</v>
      </c>
      <c r="S148" s="222">
        <f t="shared" si="15"/>
        <v>586.15</v>
      </c>
      <c r="T148" s="222">
        <f t="shared" si="15"/>
        <v>1955</v>
      </c>
      <c r="U148" s="222">
        <f t="shared" si="15"/>
        <v>4192.32</v>
      </c>
      <c r="V148" s="222">
        <f t="shared" si="15"/>
        <v>0</v>
      </c>
      <c r="W148" s="222">
        <f t="shared" si="15"/>
        <v>0</v>
      </c>
      <c r="X148" s="222">
        <f t="shared" si="15"/>
        <v>0</v>
      </c>
      <c r="Y148" s="222">
        <f t="shared" si="15"/>
        <v>0</v>
      </c>
      <c r="Z148" s="222">
        <f t="shared" si="15"/>
        <v>0</v>
      </c>
      <c r="AA148" s="222">
        <f t="shared" si="15"/>
        <v>0</v>
      </c>
      <c r="AB148" s="222">
        <f t="shared" si="15"/>
        <v>0</v>
      </c>
      <c r="AD148" s="1"/>
    </row>
    <row r="149" spans="1:34" ht="13.5" thickTop="1">
      <c r="A149" s="1"/>
      <c r="B149" s="2"/>
      <c r="C149" s="1"/>
      <c r="D149" s="1"/>
      <c r="E149" s="1"/>
      <c r="F149" s="1"/>
      <c r="G149" s="1"/>
      <c r="H149" s="4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4">
      <c r="A150" s="1"/>
      <c r="B150" s="2"/>
      <c r="C150" s="1"/>
      <c r="D150" s="1"/>
      <c r="E150" s="1"/>
      <c r="F150" s="1"/>
      <c r="G150" s="1"/>
      <c r="H150" s="4"/>
      <c r="I150" s="22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4">
      <c r="A151" s="1"/>
      <c r="B151" s="2"/>
      <c r="C151" s="1"/>
      <c r="D151" s="1"/>
      <c r="E151" s="1"/>
      <c r="F151" s="1"/>
      <c r="G151" s="1"/>
      <c r="H151" s="4"/>
      <c r="I151" s="22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4">
      <c r="I152" s="224"/>
      <c r="J152" s="36"/>
    </row>
  </sheetData>
  <pageMargins left="0.11811023622047245" right="0" top="0.98425196850393704" bottom="0.39370078740157483" header="0.51181102362204722" footer="0"/>
  <pageSetup paperSize="9" scale="91" fitToWidth="2" fitToHeight="2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book</vt:lpstr>
      <vt:lpstr>'Cash book'!Print_Area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2017-06-15T12:59:03Z</cp:lastPrinted>
  <dcterms:created xsi:type="dcterms:W3CDTF">2017-06-15T12:57:55Z</dcterms:created>
  <dcterms:modified xsi:type="dcterms:W3CDTF">2017-06-15T13:01:35Z</dcterms:modified>
</cp:coreProperties>
</file>