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8.xml" ContentType="application/vnd.ms-excel.person+xml"/>
  <Override PartName="/xl/persons/person2.xml" ContentType="application/vnd.ms-excel.person+xml"/>
  <Override PartName="/xl/persons/person3.xml" ContentType="application/vnd.ms-excel.person+xml"/>
  <Override PartName="/xl/persons/person7.xml" ContentType="application/vnd.ms-excel.person+xml"/>
  <Override PartName="/xl/persons/person12.xml" ContentType="application/vnd.ms-excel.person+xml"/>
  <Override PartName="/xl/persons/person5.xml" ContentType="application/vnd.ms-excel.person+xml"/>
  <Override PartName="/xl/persons/person11.xml" ContentType="application/vnd.ms-excel.person+xml"/>
  <Override PartName="/xl/persons/person14.xml" ContentType="application/vnd.ms-excel.person+xml"/>
  <Override PartName="/xl/persons/person15.xml" ContentType="application/vnd.ms-excel.person+xml"/>
  <Override PartName="/xl/persons/person8.xml" ContentType="application/vnd.ms-excel.person+xml"/>
  <Override PartName="/xl/persons/person6.xml" ContentType="application/vnd.ms-excel.person+xml"/>
  <Override PartName="/xl/persons/person9.xml" ContentType="application/vnd.ms-excel.person+xml"/>
  <Override PartName="/xl/persons/person1.xml" ContentType="application/vnd.ms-excel.person+xml"/>
  <Override PartName="/xl/persons/person17.xml" ContentType="application/vnd.ms-excel.person+xml"/>
  <Override PartName="/xl/persons/person13.xml" ContentType="application/vnd.ms-excel.person+xml"/>
  <Override PartName="/xl/persons/person16.xml" ContentType="application/vnd.ms-excel.person+xml"/>
  <Override PartName="/xl/persons/person0.xml" ContentType="application/vnd.ms-excel.person+xml"/>
  <Override PartName="/xl/persons/person4.xml" ContentType="application/vnd.ms-excel.person+xml"/>
  <Override PartName="/xl/persons/person1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d.docs.live.net/06adb46f231b5d81/Parish Council/Audit/2023/WeTransfer Folder/"/>
    </mc:Choice>
  </mc:AlternateContent>
  <xr:revisionPtr revIDLastSave="0" documentId="8_{AF987FB2-11AE-425F-ABC5-28CB569FDE3D}" xr6:coauthVersionLast="47" xr6:coauthVersionMax="47" xr10:uidLastSave="{00000000-0000-0000-0000-000000000000}"/>
  <bookViews>
    <workbookView xWindow="-120" yWindow="-120" windowWidth="29040" windowHeight="15720" tabRatio="737" activeTab="3" xr2:uid="{00000000-000D-0000-FFFF-FFFF00000000}"/>
  </bookViews>
  <sheets>
    <sheet name="Notes" sheetId="21" r:id="rId1"/>
    <sheet name="Categories" sheetId="18" state="hidden" r:id="rId2"/>
    <sheet name="Sales" sheetId="46" r:id="rId3"/>
    <sheet name="Cash book" sheetId="1" r:id="rId4"/>
    <sheet name="VAT Returns" sheetId="41" r:id="rId5"/>
    <sheet name="VAT SUB TEMPLATE" sheetId="42" r:id="rId6"/>
    <sheet name="Sheet1" sheetId="48" r:id="rId7"/>
    <sheet name="Cashbook Database" sheetId="15" r:id="rId8"/>
    <sheet name="Pivot Tables" sheetId="17" r:id="rId9"/>
    <sheet name="Ledger Receipts" sheetId="2" r:id="rId10"/>
    <sheet name="Receipts Database" sheetId="19" state="hidden" r:id="rId11"/>
    <sheet name="VAT Return" sheetId="27" state="hidden" r:id="rId12"/>
    <sheet name="Bank reconciliation" sheetId="32" r:id="rId13"/>
    <sheet name="Variances" sheetId="33" r:id="rId14"/>
    <sheet name="Reserves" sheetId="34" r:id="rId15"/>
    <sheet name="R&amp;P 1st Qtr" sheetId="9" r:id="rId16"/>
    <sheet name="R&amp;P 2nd Qtr" sheetId="8" r:id="rId17"/>
    <sheet name="R&amp;P 3rd Qtr" sheetId="7" r:id="rId18"/>
    <sheet name="R&amp;P 4th Qtr" sheetId="6" r:id="rId19"/>
    <sheet name="Annual R&amp;P " sheetId="14" r:id="rId20"/>
    <sheet name=" Budget" sheetId="22" state="hidden" r:id="rId21"/>
    <sheet name="Budget" sheetId="35" r:id="rId22"/>
    <sheet name=" Budget Analysis" sheetId="23" state="hidden" r:id="rId23"/>
    <sheet name="Public Rep" sheetId="25" state="hidden" r:id="rId24"/>
    <sheet name="5 Year Plan" sheetId="24" state="hidden" r:id="rId25"/>
    <sheet name=" Budget Preparation" sheetId="28" state="hidden" r:id="rId26"/>
    <sheet name="Annual Return Calcs" sheetId="3" state="hidden" r:id="rId27"/>
    <sheet name="Budget Vs Actual" sheetId="29" r:id="rId28"/>
  </sheets>
  <externalReferences>
    <externalReference r:id="rId29"/>
    <externalReference r:id="rId30"/>
  </externalReferences>
  <definedNames>
    <definedName name="_xlnm._FilterDatabase" localSheetId="3" hidden="1">'Cash book'!$A$9:$AC$47</definedName>
    <definedName name="_xlnm._FilterDatabase" localSheetId="7" hidden="1">'Cashbook Database'!$A$1:$AD$154</definedName>
    <definedName name="_xlnm._FilterDatabase" localSheetId="4" hidden="1">'VAT Returns'!$A$129:$J$159</definedName>
    <definedName name="cashData">'Cashbook Database'!$A$1:$I$273</definedName>
    <definedName name="_xlnm.Print_Area" localSheetId="20">' Budget'!$A$58:$F$105</definedName>
    <definedName name="_xlnm.Print_Area" localSheetId="22">' Budget Analysis'!#REF!</definedName>
    <definedName name="_xlnm.Print_Area" localSheetId="25">' Budget Preparation'!$A$2:$N$115</definedName>
    <definedName name="_xlnm.Print_Area" localSheetId="24">'5 Year Plan'!$A$1:$K$29</definedName>
    <definedName name="_xlnm.Print_Area" localSheetId="19">'Annual R&amp;P '!$A$1:$F$46</definedName>
    <definedName name="_xlnm.Print_Area" localSheetId="12">'Bank reconciliation'!$A$1:$I$34</definedName>
    <definedName name="_xlnm.Print_Area" localSheetId="21">Budget!$A$1:$F$3</definedName>
    <definedName name="_xlnm.Print_Area" localSheetId="27">'Budget Vs Actual'!$A$1:$O$85</definedName>
    <definedName name="_xlnm.Print_Area" localSheetId="3">'Cash book'!$A$153:$AC$197</definedName>
    <definedName name="_xlnm.Print_Area" localSheetId="7">'Cashbook Database'!$A$1:$K$48</definedName>
    <definedName name="_xlnm.Print_Area" localSheetId="9">'Ledger Receipts'!$A$1:$M$124</definedName>
    <definedName name="_xlnm.Print_Area" localSheetId="15">'R&amp;P 1st Qtr'!$A$1:$K$50</definedName>
    <definedName name="_xlnm.Print_Area" localSheetId="16">'R&amp;P 2nd Qtr'!$A$1:$J$52</definedName>
    <definedName name="_xlnm.Print_Area" localSheetId="14">Reserves!$A$1:$M$23</definedName>
    <definedName name="_xlnm.Print_Area" localSheetId="13">Variances!$A$1:$M$30</definedName>
    <definedName name="_xlnm.Print_Area" localSheetId="11">'VAT Return'!$A$1:$I$21</definedName>
    <definedName name="_xlnm.Print_Area" localSheetId="4">'VAT Returns'!#REF!</definedName>
    <definedName name="_xlnm.Print_Area" localSheetId="5">'VAT SUB TEMPLATE'!$A$19:$C$33</definedName>
    <definedName name="receiptsData">'Receipts Database'!$A$1:$M$38</definedName>
    <definedName name="testdata" localSheetId="25">'Receipts Database'!#REF!</definedName>
    <definedName name="testdata" localSheetId="21">'[1]Receipts Database'!#REF!</definedName>
    <definedName name="testdata">'Receipts Database'!#REF!</definedName>
  </definedNames>
  <calcPr calcId="191029"/>
  <pivotCaches>
    <pivotCache cacheId="0" r:id="rId31"/>
    <pivotCache cacheId="1" r:id="rId32"/>
    <pivotCache cacheId="2" r:id="rId33"/>
    <pivotCache cacheId="3" r:id="rId34"/>
  </pivotCaches>
</workbook>
</file>

<file path=xl/calcChain.xml><?xml version="1.0" encoding="utf-8"?>
<calcChain xmlns="http://schemas.openxmlformats.org/spreadsheetml/2006/main">
  <c r="F24" i="33" l="1"/>
  <c r="F15" i="33"/>
  <c r="D9" i="34" l="1"/>
  <c r="G86" i="29"/>
  <c r="G34" i="29"/>
  <c r="G35" i="29"/>
  <c r="G36" i="29"/>
  <c r="I12" i="29"/>
  <c r="I75" i="29"/>
  <c r="I43" i="29"/>
  <c r="I44" i="29"/>
  <c r="I45" i="29"/>
  <c r="I46" i="29"/>
  <c r="I42" i="29"/>
  <c r="I32" i="29"/>
  <c r="I34" i="29"/>
  <c r="I35" i="29"/>
  <c r="I36" i="29"/>
  <c r="I33" i="29"/>
  <c r="K73" i="29"/>
  <c r="K75" i="29" s="1"/>
  <c r="K64" i="29"/>
  <c r="K65" i="29"/>
  <c r="K67" i="29"/>
  <c r="K63" i="29"/>
  <c r="K58" i="29"/>
  <c r="K59" i="29" s="1"/>
  <c r="K54" i="29"/>
  <c r="K55" i="29"/>
  <c r="K53" i="29"/>
  <c r="K50" i="29"/>
  <c r="K49" i="29"/>
  <c r="K43" i="29"/>
  <c r="K44" i="29"/>
  <c r="K45" i="29"/>
  <c r="K46" i="29"/>
  <c r="K42" i="29"/>
  <c r="K39" i="29"/>
  <c r="K33" i="29"/>
  <c r="K34" i="29"/>
  <c r="K35" i="29"/>
  <c r="K36" i="29"/>
  <c r="K32" i="29"/>
  <c r="K13" i="29"/>
  <c r="K14" i="29"/>
  <c r="K15" i="29"/>
  <c r="K16" i="29"/>
  <c r="K17" i="29"/>
  <c r="K18" i="29"/>
  <c r="K19" i="29"/>
  <c r="K20" i="29"/>
  <c r="K21" i="29"/>
  <c r="K22" i="29"/>
  <c r="K23" i="29"/>
  <c r="K24" i="29"/>
  <c r="K25" i="29"/>
  <c r="K26" i="29"/>
  <c r="K27" i="29"/>
  <c r="K28" i="29"/>
  <c r="K29" i="29"/>
  <c r="K12" i="29"/>
  <c r="K8" i="29"/>
  <c r="K9" i="29"/>
  <c r="K7" i="29"/>
  <c r="B82" i="29"/>
  <c r="C65" i="42"/>
  <c r="C61" i="42"/>
  <c r="C60" i="42"/>
  <c r="G160" i="41"/>
  <c r="F160" i="41"/>
  <c r="E160" i="41"/>
  <c r="G158" i="41"/>
  <c r="F158" i="41"/>
  <c r="E158" i="41"/>
  <c r="G156" i="41"/>
  <c r="F156" i="41"/>
  <c r="E156" i="41"/>
  <c r="G154" i="41"/>
  <c r="F154" i="41"/>
  <c r="E154" i="41"/>
  <c r="G152" i="41"/>
  <c r="F152" i="41"/>
  <c r="E152" i="41"/>
  <c r="G148" i="41"/>
  <c r="F148" i="41"/>
  <c r="E148" i="41"/>
  <c r="G146" i="41"/>
  <c r="F146" i="41"/>
  <c r="E146" i="41"/>
  <c r="G144" i="41"/>
  <c r="F144" i="41"/>
  <c r="E144" i="41"/>
  <c r="G141" i="41"/>
  <c r="F141" i="41"/>
  <c r="E141" i="41"/>
  <c r="G137" i="41"/>
  <c r="F137" i="41"/>
  <c r="E137" i="41"/>
  <c r="G135" i="41"/>
  <c r="F135" i="41"/>
  <c r="E135" i="41"/>
  <c r="G131" i="41"/>
  <c r="G161" i="41" s="1"/>
  <c r="F131" i="41"/>
  <c r="F161" i="41" s="1"/>
  <c r="E131" i="41"/>
  <c r="E161" i="41" s="1"/>
  <c r="J134" i="15"/>
  <c r="J135" i="15"/>
  <c r="J136" i="15"/>
  <c r="J137" i="15"/>
  <c r="J138" i="15"/>
  <c r="J139" i="15"/>
  <c r="J140" i="15"/>
  <c r="J141" i="15"/>
  <c r="J142" i="15"/>
  <c r="J143" i="15"/>
  <c r="J144" i="15"/>
  <c r="J145" i="15"/>
  <c r="J146" i="15"/>
  <c r="J147" i="15"/>
  <c r="J148" i="15"/>
  <c r="J149" i="15"/>
  <c r="J150" i="15"/>
  <c r="J151" i="15"/>
  <c r="J152" i="15"/>
  <c r="J153" i="15"/>
  <c r="J154" i="15"/>
  <c r="K134" i="15"/>
  <c r="K135" i="15"/>
  <c r="K136" i="15"/>
  <c r="K137" i="15"/>
  <c r="K138" i="15"/>
  <c r="K139" i="15"/>
  <c r="K140" i="15"/>
  <c r="K141" i="15"/>
  <c r="K142" i="15"/>
  <c r="K143" i="15"/>
  <c r="K144" i="15"/>
  <c r="K145" i="15"/>
  <c r="K146" i="15"/>
  <c r="K147" i="15"/>
  <c r="K148" i="15"/>
  <c r="K149" i="15"/>
  <c r="K150" i="15"/>
  <c r="K151" i="15"/>
  <c r="K152" i="15"/>
  <c r="K153" i="15"/>
  <c r="K154" i="15"/>
  <c r="J189" i="1"/>
  <c r="J188" i="1"/>
  <c r="J187" i="1"/>
  <c r="AC176" i="1"/>
  <c r="AC177" i="1"/>
  <c r="AC178" i="1"/>
  <c r="AC179" i="1"/>
  <c r="AC180" i="1"/>
  <c r="AC181" i="1"/>
  <c r="AC182" i="1"/>
  <c r="AC183" i="1"/>
  <c r="AC184" i="1"/>
  <c r="AC185" i="1"/>
  <c r="AC186" i="1"/>
  <c r="AC187" i="1"/>
  <c r="AC188" i="1"/>
  <c r="AC189" i="1"/>
  <c r="AC190" i="1"/>
  <c r="AC191" i="1"/>
  <c r="J181" i="1"/>
  <c r="J182" i="1"/>
  <c r="J183" i="1"/>
  <c r="J184" i="1"/>
  <c r="J185" i="1"/>
  <c r="J186" i="1"/>
  <c r="J190" i="1"/>
  <c r="J191" i="1"/>
  <c r="J175" i="1"/>
  <c r="J174" i="1"/>
  <c r="J173" i="1"/>
  <c r="J172" i="1"/>
  <c r="J171" i="1"/>
  <c r="J170" i="1"/>
  <c r="J169" i="1"/>
  <c r="J58" i="29"/>
  <c r="I59" i="29"/>
  <c r="H58" i="29"/>
  <c r="G59" i="29"/>
  <c r="F58" i="29"/>
  <c r="E58" i="29"/>
  <c r="E59" i="29" s="1"/>
  <c r="E60" i="29" s="1"/>
  <c r="C60" i="29"/>
  <c r="E33" i="29"/>
  <c r="F33" i="29"/>
  <c r="H33" i="29"/>
  <c r="J33" i="29"/>
  <c r="E34" i="29"/>
  <c r="F34" i="29"/>
  <c r="H34" i="29"/>
  <c r="J34" i="29"/>
  <c r="E35" i="29"/>
  <c r="F35" i="29"/>
  <c r="H35" i="29"/>
  <c r="J35" i="29"/>
  <c r="E36" i="29"/>
  <c r="F36" i="29"/>
  <c r="H36" i="29"/>
  <c r="J36" i="29"/>
  <c r="J32" i="29"/>
  <c r="E32" i="29"/>
  <c r="F32" i="29"/>
  <c r="H32" i="29"/>
  <c r="G75" i="29"/>
  <c r="E75" i="29"/>
  <c r="B84" i="29"/>
  <c r="B83" i="29"/>
  <c r="M68" i="29"/>
  <c r="K131" i="15"/>
  <c r="K132" i="15"/>
  <c r="K133" i="15"/>
  <c r="K130" i="15"/>
  <c r="J121" i="15"/>
  <c r="K121" i="15"/>
  <c r="J122" i="15"/>
  <c r="K122" i="15"/>
  <c r="J123" i="15"/>
  <c r="K123" i="15"/>
  <c r="J124" i="15"/>
  <c r="K124" i="15"/>
  <c r="J125" i="15"/>
  <c r="K125" i="15"/>
  <c r="J126" i="15"/>
  <c r="K126" i="15"/>
  <c r="J127" i="15"/>
  <c r="K127" i="15"/>
  <c r="J128" i="15"/>
  <c r="K128" i="15"/>
  <c r="J129" i="15"/>
  <c r="K129" i="15"/>
  <c r="J130" i="15"/>
  <c r="J131" i="15"/>
  <c r="J132" i="15"/>
  <c r="J133" i="15"/>
  <c r="J161" i="1"/>
  <c r="J162" i="1"/>
  <c r="J168" i="1"/>
  <c r="J160" i="1"/>
  <c r="J159" i="1"/>
  <c r="J158" i="1"/>
  <c r="J157" i="1"/>
  <c r="J156" i="1"/>
  <c r="C46" i="42"/>
  <c r="C40" i="42"/>
  <c r="C42" i="42" s="1"/>
  <c r="B37" i="42"/>
  <c r="B2" i="42"/>
  <c r="G119" i="41"/>
  <c r="F119" i="41"/>
  <c r="E119" i="41"/>
  <c r="B119" i="41"/>
  <c r="G117" i="41"/>
  <c r="F117" i="41"/>
  <c r="E117" i="41"/>
  <c r="B117" i="41"/>
  <c r="G115" i="41"/>
  <c r="F115" i="41"/>
  <c r="E115" i="41"/>
  <c r="B115" i="41"/>
  <c r="G113" i="41"/>
  <c r="F113" i="41"/>
  <c r="E113" i="41"/>
  <c r="B113" i="41"/>
  <c r="G111" i="41"/>
  <c r="F111" i="41"/>
  <c r="E111" i="41"/>
  <c r="B111" i="41"/>
  <c r="G109" i="41"/>
  <c r="F109" i="41"/>
  <c r="E109" i="41"/>
  <c r="B109" i="41"/>
  <c r="G107" i="41"/>
  <c r="F107" i="41"/>
  <c r="E107" i="41"/>
  <c r="B107" i="41"/>
  <c r="G103" i="41"/>
  <c r="F103" i="41"/>
  <c r="E103" i="41"/>
  <c r="B103" i="41"/>
  <c r="G101" i="41"/>
  <c r="F101" i="41"/>
  <c r="E101" i="41"/>
  <c r="B101" i="41"/>
  <c r="G99" i="41"/>
  <c r="F99" i="41"/>
  <c r="E99" i="41"/>
  <c r="B99" i="41"/>
  <c r="G95" i="41"/>
  <c r="F95" i="41"/>
  <c r="E95" i="41"/>
  <c r="B95" i="41"/>
  <c r="G93" i="41"/>
  <c r="F93" i="41"/>
  <c r="E93" i="41"/>
  <c r="B93" i="41"/>
  <c r="G91" i="41"/>
  <c r="F91" i="41"/>
  <c r="E91" i="41"/>
  <c r="B91" i="41"/>
  <c r="G89" i="41"/>
  <c r="F89" i="41"/>
  <c r="E89" i="41"/>
  <c r="B89" i="41"/>
  <c r="F10" i="46"/>
  <c r="G10" i="46"/>
  <c r="E10" i="46"/>
  <c r="J102" i="15"/>
  <c r="K102" i="15"/>
  <c r="J103" i="15"/>
  <c r="K103" i="15"/>
  <c r="J104" i="15"/>
  <c r="K104" i="15"/>
  <c r="J105" i="15"/>
  <c r="K105" i="15"/>
  <c r="J106" i="15"/>
  <c r="K106" i="15"/>
  <c r="J107" i="15"/>
  <c r="K107" i="15"/>
  <c r="J108" i="15"/>
  <c r="K108" i="15"/>
  <c r="J109" i="15"/>
  <c r="K109" i="15"/>
  <c r="J110" i="15"/>
  <c r="K110" i="15"/>
  <c r="J111" i="15"/>
  <c r="K111" i="15"/>
  <c r="J112" i="15"/>
  <c r="K112" i="15"/>
  <c r="J113" i="15"/>
  <c r="K113" i="15"/>
  <c r="J114" i="15"/>
  <c r="K114" i="15"/>
  <c r="J115" i="15"/>
  <c r="K115" i="15"/>
  <c r="J116" i="15"/>
  <c r="K116" i="15"/>
  <c r="J117" i="15"/>
  <c r="K117" i="15"/>
  <c r="J118" i="15"/>
  <c r="K118" i="15"/>
  <c r="J119" i="15"/>
  <c r="K119" i="15"/>
  <c r="J120" i="15"/>
  <c r="K120" i="15"/>
  <c r="J139" i="1"/>
  <c r="J135" i="1"/>
  <c r="J134" i="1"/>
  <c r="J133" i="1"/>
  <c r="J132" i="1"/>
  <c r="J130" i="1"/>
  <c r="J129" i="1"/>
  <c r="J128" i="1"/>
  <c r="J126" i="1"/>
  <c r="AC107" i="1"/>
  <c r="J107" i="1"/>
  <c r="I30" i="29" l="1"/>
  <c r="M35" i="29"/>
  <c r="G37" i="29"/>
  <c r="G60" i="29" s="1"/>
  <c r="I37" i="29"/>
  <c r="M33" i="29"/>
  <c r="M34" i="29"/>
  <c r="M36" i="29"/>
  <c r="C62" i="42"/>
  <c r="C69" i="42" s="1"/>
  <c r="B120" i="41"/>
  <c r="E120" i="41"/>
  <c r="C43" i="42" s="1"/>
  <c r="F120" i="41"/>
  <c r="G120" i="41"/>
  <c r="C47" i="42" s="1"/>
  <c r="M58" i="29"/>
  <c r="F60" i="29"/>
  <c r="I60" i="29"/>
  <c r="H60" i="29"/>
  <c r="D60" i="29"/>
  <c r="K69" i="29"/>
  <c r="N68" i="29"/>
  <c r="O68" i="29"/>
  <c r="C44" i="42"/>
  <c r="C51" i="42" s="1"/>
  <c r="M67" i="29"/>
  <c r="M66" i="29"/>
  <c r="M65" i="29"/>
  <c r="M63" i="29"/>
  <c r="J78" i="15"/>
  <c r="K78" i="15"/>
  <c r="J79" i="15"/>
  <c r="K79" i="15"/>
  <c r="J80" i="15"/>
  <c r="K80" i="15"/>
  <c r="J81" i="15"/>
  <c r="K81" i="15"/>
  <c r="J82" i="15"/>
  <c r="K82" i="15"/>
  <c r="J83" i="15"/>
  <c r="K83" i="15"/>
  <c r="J84" i="15"/>
  <c r="K84" i="15"/>
  <c r="J85" i="15"/>
  <c r="K85" i="15"/>
  <c r="J86" i="15"/>
  <c r="K86" i="15"/>
  <c r="J87" i="15"/>
  <c r="K87" i="15"/>
  <c r="J88" i="15"/>
  <c r="K88" i="15"/>
  <c r="J89" i="15"/>
  <c r="K89" i="15"/>
  <c r="J90" i="15"/>
  <c r="K90" i="15"/>
  <c r="J91" i="15"/>
  <c r="K91" i="15"/>
  <c r="J92" i="15"/>
  <c r="K92" i="15"/>
  <c r="J93" i="15"/>
  <c r="K93" i="15"/>
  <c r="J94" i="15"/>
  <c r="K94" i="15"/>
  <c r="J95" i="15"/>
  <c r="K95" i="15"/>
  <c r="J96" i="15"/>
  <c r="K96" i="15"/>
  <c r="J97" i="15"/>
  <c r="K97" i="15"/>
  <c r="J98" i="15"/>
  <c r="K98" i="15"/>
  <c r="J99" i="15"/>
  <c r="K99" i="15"/>
  <c r="J100" i="15"/>
  <c r="K100" i="15"/>
  <c r="J101" i="15"/>
  <c r="K101" i="15"/>
  <c r="J120" i="1"/>
  <c r="J119" i="1"/>
  <c r="J118" i="1"/>
  <c r="J116" i="1"/>
  <c r="J117" i="1"/>
  <c r="J115" i="1"/>
  <c r="J114" i="1"/>
  <c r="J111" i="1"/>
  <c r="J110" i="1"/>
  <c r="J108" i="1"/>
  <c r="J106" i="1"/>
  <c r="J104" i="1"/>
  <c r="J105" i="1"/>
  <c r="J103" i="1"/>
  <c r="J102" i="1"/>
  <c r="J101" i="1"/>
  <c r="J100" i="1"/>
  <c r="J64" i="15"/>
  <c r="K64" i="15"/>
  <c r="J65" i="15"/>
  <c r="K65" i="15"/>
  <c r="J66" i="15"/>
  <c r="K66" i="15"/>
  <c r="J67" i="15"/>
  <c r="K67" i="15"/>
  <c r="J68" i="15"/>
  <c r="K68" i="15"/>
  <c r="J69" i="15"/>
  <c r="K69" i="15"/>
  <c r="J70" i="15"/>
  <c r="K70" i="15"/>
  <c r="J71" i="15"/>
  <c r="K71" i="15"/>
  <c r="J72" i="15"/>
  <c r="K72" i="15"/>
  <c r="J73" i="15"/>
  <c r="K73" i="15"/>
  <c r="J74" i="15"/>
  <c r="K74" i="15"/>
  <c r="J75" i="15"/>
  <c r="K75" i="15"/>
  <c r="J76" i="15"/>
  <c r="K76" i="15"/>
  <c r="J77" i="15"/>
  <c r="K77" i="15"/>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8"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6" i="1"/>
  <c r="AC99" i="1"/>
  <c r="AC100" i="1"/>
  <c r="AC101" i="1"/>
  <c r="AC102" i="1"/>
  <c r="AC103" i="1"/>
  <c r="AC105" i="1"/>
  <c r="AC106"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3" i="1"/>
  <c r="AC134" i="1"/>
  <c r="AC135" i="1"/>
  <c r="AC136" i="1"/>
  <c r="AC137" i="1"/>
  <c r="AC138" i="1"/>
  <c r="AC139" i="1"/>
  <c r="AC140" i="1"/>
  <c r="AC141" i="1"/>
  <c r="AC142" i="1"/>
  <c r="AC143" i="1"/>
  <c r="AC144" i="1"/>
  <c r="AC145" i="1"/>
  <c r="AC146" i="1"/>
  <c r="AC147" i="1"/>
  <c r="AC148" i="1"/>
  <c r="AC150" i="1"/>
  <c r="AC152" i="1"/>
  <c r="AC154" i="1"/>
  <c r="AC155" i="1"/>
  <c r="AC156" i="1"/>
  <c r="AC157" i="1"/>
  <c r="AC158" i="1"/>
  <c r="AC159" i="1"/>
  <c r="AC160" i="1"/>
  <c r="AC161" i="1"/>
  <c r="AC162" i="1"/>
  <c r="AC163" i="1"/>
  <c r="AC164" i="1"/>
  <c r="AC165" i="1"/>
  <c r="AC166" i="1"/>
  <c r="AC167" i="1"/>
  <c r="AC168" i="1"/>
  <c r="AC169" i="1"/>
  <c r="AC170" i="1"/>
  <c r="AC171" i="1"/>
  <c r="AC172" i="1"/>
  <c r="AC173" i="1"/>
  <c r="AC174" i="1"/>
  <c r="AC175" i="1"/>
  <c r="I95" i="1"/>
  <c r="G43" i="41"/>
  <c r="F43" i="41"/>
  <c r="E43" i="41"/>
  <c r="F75" i="41"/>
  <c r="E75" i="41"/>
  <c r="F73" i="41"/>
  <c r="E73" i="41"/>
  <c r="F71" i="41"/>
  <c r="E71" i="41"/>
  <c r="F69" i="41"/>
  <c r="E69" i="41"/>
  <c r="F65" i="41"/>
  <c r="E65" i="41"/>
  <c r="F63" i="41"/>
  <c r="E63" i="41"/>
  <c r="F61" i="41"/>
  <c r="E61" i="41"/>
  <c r="F57" i="41"/>
  <c r="E57" i="41"/>
  <c r="F51" i="41"/>
  <c r="E51" i="41"/>
  <c r="F49" i="41"/>
  <c r="E49" i="41"/>
  <c r="G60" i="41"/>
  <c r="G50" i="41"/>
  <c r="G51" i="41" s="1"/>
  <c r="G62" i="41"/>
  <c r="G63" i="41" s="1"/>
  <c r="G56" i="41"/>
  <c r="G55" i="41"/>
  <c r="G54" i="41"/>
  <c r="G48" i="41"/>
  <c r="G68" i="41"/>
  <c r="G59" i="41"/>
  <c r="G74" i="41"/>
  <c r="G75" i="41" s="1"/>
  <c r="G53" i="41"/>
  <c r="G47" i="41"/>
  <c r="G67" i="41"/>
  <c r="G58" i="41"/>
  <c r="G46" i="41"/>
  <c r="G64" i="41"/>
  <c r="G65" i="41" s="1"/>
  <c r="G72" i="41"/>
  <c r="G73" i="41" s="1"/>
  <c r="G52" i="41"/>
  <c r="G70" i="41"/>
  <c r="G71" i="41" s="1"/>
  <c r="G66" i="41"/>
  <c r="B19" i="42"/>
  <c r="C24" i="42"/>
  <c r="J93" i="1"/>
  <c r="J91" i="1"/>
  <c r="J92" i="1"/>
  <c r="J90" i="1"/>
  <c r="J85" i="1"/>
  <c r="J84" i="1"/>
  <c r="J81" i="1"/>
  <c r="J82" i="1"/>
  <c r="J83" i="1"/>
  <c r="J80" i="1"/>
  <c r="H95" i="1"/>
  <c r="J86" i="1"/>
  <c r="J87" i="1"/>
  <c r="J89" i="1"/>
  <c r="K61" i="15"/>
  <c r="K62" i="15"/>
  <c r="K63" i="15"/>
  <c r="J61" i="15"/>
  <c r="J62" i="15"/>
  <c r="J63" i="15"/>
  <c r="J79" i="1"/>
  <c r="J78" i="1"/>
  <c r="J77" i="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71" i="1"/>
  <c r="J70" i="1"/>
  <c r="J67" i="1"/>
  <c r="J66" i="1"/>
  <c r="J65" i="1"/>
  <c r="J64" i="1"/>
  <c r="J63" i="1"/>
  <c r="J60" i="1"/>
  <c r="F34" i="41"/>
  <c r="E34" i="41"/>
  <c r="F32" i="41"/>
  <c r="E32" i="41"/>
  <c r="F30" i="41"/>
  <c r="E30" i="41"/>
  <c r="F28" i="41"/>
  <c r="E28" i="41"/>
  <c r="F24" i="41"/>
  <c r="E24" i="41"/>
  <c r="F22" i="41"/>
  <c r="E22" i="41"/>
  <c r="F20" i="41"/>
  <c r="E20" i="41"/>
  <c r="F17" i="41"/>
  <c r="E17" i="41"/>
  <c r="F13" i="41"/>
  <c r="E13" i="41"/>
  <c r="G16" i="41"/>
  <c r="G12" i="41"/>
  <c r="G33" i="41"/>
  <c r="G34" i="41" s="1"/>
  <c r="G19" i="41"/>
  <c r="G29" i="41"/>
  <c r="G30" i="41" s="1"/>
  <c r="G31" i="41"/>
  <c r="G32" i="41" s="1"/>
  <c r="G11" i="41"/>
  <c r="G15" i="41"/>
  <c r="G21" i="41"/>
  <c r="G22" i="41" s="1"/>
  <c r="G23" i="41"/>
  <c r="G24" i="41" s="1"/>
  <c r="G27" i="41"/>
  <c r="G26" i="41"/>
  <c r="G18" i="41"/>
  <c r="G14" i="41"/>
  <c r="G10" i="41"/>
  <c r="G25" i="41"/>
  <c r="H47" i="1"/>
  <c r="J35" i="15"/>
  <c r="J35" i="1"/>
  <c r="J27" i="15"/>
  <c r="J28" i="15"/>
  <c r="J29" i="15"/>
  <c r="J30" i="15"/>
  <c r="J31" i="15"/>
  <c r="J32" i="15"/>
  <c r="J33" i="15"/>
  <c r="J34" i="15"/>
  <c r="J43" i="1"/>
  <c r="J26" i="15"/>
  <c r="G82" i="29"/>
  <c r="J12" i="15"/>
  <c r="J13" i="15"/>
  <c r="J14" i="15"/>
  <c r="J15" i="15"/>
  <c r="J16" i="15"/>
  <c r="J17" i="15"/>
  <c r="J18" i="15"/>
  <c r="J19" i="15"/>
  <c r="J20" i="15"/>
  <c r="J21" i="15"/>
  <c r="J22" i="15"/>
  <c r="J23" i="15"/>
  <c r="J24" i="15"/>
  <c r="J25" i="15"/>
  <c r="J29" i="1"/>
  <c r="J21" i="1"/>
  <c r="J22" i="1"/>
  <c r="J20" i="1"/>
  <c r="J19" i="1"/>
  <c r="J10" i="15"/>
  <c r="J11" i="15"/>
  <c r="J3" i="15"/>
  <c r="J4" i="15"/>
  <c r="J5" i="15"/>
  <c r="J6" i="15"/>
  <c r="J7" i="15"/>
  <c r="J8" i="15"/>
  <c r="J9" i="15"/>
  <c r="J2" i="15"/>
  <c r="J11" i="1"/>
  <c r="J10" i="1"/>
  <c r="N67" i="29" l="1"/>
  <c r="J60" i="29"/>
  <c r="L60" i="29"/>
  <c r="G61" i="41"/>
  <c r="N65" i="29"/>
  <c r="O65" i="29"/>
  <c r="N66" i="29"/>
  <c r="O66" i="29"/>
  <c r="AC104" i="1"/>
  <c r="G57" i="41"/>
  <c r="E76" i="41"/>
  <c r="C25" i="42" s="1"/>
  <c r="C26" i="42" s="1"/>
  <c r="C33" i="42" s="1"/>
  <c r="F76" i="41"/>
  <c r="G69" i="41"/>
  <c r="G49" i="41"/>
  <c r="G20" i="41"/>
  <c r="G28" i="41"/>
  <c r="E35" i="41"/>
  <c r="C8" i="42" s="1"/>
  <c r="G17" i="41"/>
  <c r="F35" i="41"/>
  <c r="G13" i="41"/>
  <c r="G76" i="41" l="1"/>
  <c r="C29" i="42" s="1"/>
  <c r="G35" i="41"/>
  <c r="C12" i="42" s="1"/>
  <c r="C7" i="35"/>
  <c r="J163" i="1" l="1"/>
  <c r="J164" i="1"/>
  <c r="J165" i="1"/>
  <c r="J166" i="1"/>
  <c r="J167" i="1"/>
  <c r="J176" i="1"/>
  <c r="J177" i="1"/>
  <c r="J178" i="1"/>
  <c r="J179" i="1"/>
  <c r="J180" i="1"/>
  <c r="J112" i="1"/>
  <c r="J113" i="1"/>
  <c r="J121" i="1"/>
  <c r="J122" i="1"/>
  <c r="J123" i="1"/>
  <c r="J124" i="1"/>
  <c r="J125" i="1"/>
  <c r="J127" i="1"/>
  <c r="J131" i="1"/>
  <c r="J136" i="1"/>
  <c r="J137" i="1"/>
  <c r="J138" i="1"/>
  <c r="J140" i="1"/>
  <c r="J141" i="1"/>
  <c r="J142" i="1"/>
  <c r="J143" i="1"/>
  <c r="J144" i="1"/>
  <c r="J145" i="1"/>
  <c r="J146" i="1"/>
  <c r="J147" i="1"/>
  <c r="J148" i="1"/>
  <c r="J53" i="1"/>
  <c r="J54" i="1"/>
  <c r="J57" i="1"/>
  <c r="J58" i="1"/>
  <c r="J59" i="1"/>
  <c r="J61" i="1"/>
  <c r="J62" i="1"/>
  <c r="J68" i="1"/>
  <c r="J69" i="1"/>
  <c r="J72" i="1"/>
  <c r="J73" i="1"/>
  <c r="J74" i="1"/>
  <c r="J75" i="1"/>
  <c r="J76" i="1"/>
  <c r="J13" i="1"/>
  <c r="J14" i="1"/>
  <c r="J15" i="1"/>
  <c r="J16" i="1"/>
  <c r="J17" i="1"/>
  <c r="J18" i="1"/>
  <c r="J23" i="1"/>
  <c r="J24" i="1"/>
  <c r="J25" i="1"/>
  <c r="J26" i="1"/>
  <c r="J27" i="1"/>
  <c r="J28" i="1"/>
  <c r="J30" i="1"/>
  <c r="J31" i="1"/>
  <c r="J32" i="1"/>
  <c r="J33" i="1"/>
  <c r="J34" i="1"/>
  <c r="J36" i="1"/>
  <c r="J37" i="1"/>
  <c r="J38" i="1"/>
  <c r="J39" i="1"/>
  <c r="J40" i="1"/>
  <c r="J41" i="1"/>
  <c r="J42" i="1"/>
  <c r="J44" i="1"/>
  <c r="J45" i="1"/>
  <c r="J46" i="1"/>
  <c r="K40" i="29"/>
  <c r="K29" i="15"/>
  <c r="K30" i="15"/>
  <c r="K31" i="15"/>
  <c r="K32" i="15"/>
  <c r="K33" i="15"/>
  <c r="K34" i="15"/>
  <c r="K35" i="15"/>
  <c r="I192" i="1"/>
  <c r="K19" i="15"/>
  <c r="K20" i="15"/>
  <c r="K21" i="15"/>
  <c r="K22" i="15"/>
  <c r="K23" i="15"/>
  <c r="K24" i="15"/>
  <c r="K25" i="15"/>
  <c r="K26" i="15"/>
  <c r="K27" i="15"/>
  <c r="K28" i="15"/>
  <c r="H192" i="1"/>
  <c r="AA192" i="1"/>
  <c r="Z192" i="1"/>
  <c r="Y192" i="1"/>
  <c r="X192" i="1"/>
  <c r="W192" i="1"/>
  <c r="V192" i="1"/>
  <c r="U192" i="1"/>
  <c r="T192" i="1"/>
  <c r="S192" i="1"/>
  <c r="R192" i="1"/>
  <c r="Q192" i="1"/>
  <c r="P192" i="1"/>
  <c r="O192" i="1"/>
  <c r="N192" i="1"/>
  <c r="M192" i="1"/>
  <c r="L192" i="1"/>
  <c r="AB192" i="1"/>
  <c r="G6" i="41"/>
  <c r="C11" i="42" s="1"/>
  <c r="F6" i="41"/>
  <c r="E6" i="41"/>
  <c r="F77" i="2"/>
  <c r="M95" i="1"/>
  <c r="K2" i="15"/>
  <c r="K3" i="15"/>
  <c r="K4" i="15"/>
  <c r="K5" i="15"/>
  <c r="K6" i="15"/>
  <c r="K7" i="15"/>
  <c r="K8" i="15"/>
  <c r="K9" i="15"/>
  <c r="K10" i="15"/>
  <c r="K11" i="15"/>
  <c r="K12" i="15"/>
  <c r="K13" i="15"/>
  <c r="K14" i="15"/>
  <c r="K15" i="15"/>
  <c r="K16" i="15"/>
  <c r="K17" i="15"/>
  <c r="K18" i="15"/>
  <c r="P60" i="29"/>
  <c r="C5" i="42" l="1"/>
  <c r="C7" i="42" s="1"/>
  <c r="M18" i="29"/>
  <c r="N18" i="29" s="1"/>
  <c r="AC192" i="1"/>
  <c r="K10" i="29"/>
  <c r="K47" i="29"/>
  <c r="K37" i="29"/>
  <c r="K30" i="29"/>
  <c r="M29" i="29"/>
  <c r="O29" i="29" s="1"/>
  <c r="K51" i="29"/>
  <c r="K56" i="29"/>
  <c r="F79" i="29"/>
  <c r="K60" i="29" l="1"/>
  <c r="O18" i="29"/>
  <c r="C9" i="42"/>
  <c r="C16" i="42" s="1"/>
  <c r="I76" i="29"/>
  <c r="J52" i="1" l="1"/>
  <c r="J95" i="1" s="1"/>
  <c r="P47" i="1"/>
  <c r="Q47" i="1"/>
  <c r="R47" i="1"/>
  <c r="S47" i="1"/>
  <c r="T47" i="1"/>
  <c r="V47" i="1"/>
  <c r="W47" i="1"/>
  <c r="X47" i="1"/>
  <c r="Y47" i="1"/>
  <c r="Z47" i="1"/>
  <c r="AA47" i="1"/>
  <c r="AB47" i="1"/>
  <c r="O47" i="1"/>
  <c r="L47" i="1"/>
  <c r="C55" i="35" l="1"/>
  <c r="C20" i="14" s="1"/>
  <c r="E13" i="34"/>
  <c r="I12" i="33"/>
  <c r="J12" i="33"/>
  <c r="K12" i="33"/>
  <c r="F11" i="33"/>
  <c r="J11" i="33" s="1"/>
  <c r="M47" i="1" l="1"/>
  <c r="U47" i="1"/>
  <c r="N47" i="1"/>
  <c r="I11" i="33"/>
  <c r="H11" i="33"/>
  <c r="G11" i="33"/>
  <c r="AC10" i="1"/>
  <c r="AC47" i="1" l="1"/>
  <c r="K11" i="33"/>
  <c r="L11" i="33"/>
  <c r="F80" i="29"/>
  <c r="L80" i="29"/>
  <c r="N149" i="1"/>
  <c r="O149" i="1"/>
  <c r="P149" i="1"/>
  <c r="Q149" i="1"/>
  <c r="R149" i="1"/>
  <c r="S149" i="1"/>
  <c r="T149" i="1"/>
  <c r="V149" i="1"/>
  <c r="W149" i="1"/>
  <c r="X149" i="1"/>
  <c r="Y149" i="1"/>
  <c r="Z149" i="1"/>
  <c r="AA149" i="1"/>
  <c r="AB149" i="1"/>
  <c r="U149" i="1" l="1"/>
  <c r="M149" i="1" l="1"/>
  <c r="I149" i="1"/>
  <c r="H149" i="1"/>
  <c r="J79" i="29"/>
  <c r="J80" i="29" s="1"/>
  <c r="B85" i="29" l="1"/>
  <c r="M50" i="29" l="1"/>
  <c r="E21" i="2"/>
  <c r="H79" i="29" l="1"/>
  <c r="H80" i="29" s="1"/>
  <c r="AC196" i="1"/>
  <c r="AC195" i="1"/>
  <c r="K76" i="29" l="1"/>
  <c r="G76" i="29"/>
  <c r="E76" i="29"/>
  <c r="M30" i="29"/>
  <c r="M75" i="29" l="1"/>
  <c r="O75" i="29" s="1"/>
  <c r="M74" i="29"/>
  <c r="O74" i="29" s="1"/>
  <c r="M73" i="29"/>
  <c r="M72" i="29"/>
  <c r="O72" i="29" s="1"/>
  <c r="M71" i="29"/>
  <c r="O71" i="29" s="1"/>
  <c r="M70" i="29"/>
  <c r="O70" i="29" s="1"/>
  <c r="M69" i="29"/>
  <c r="M64" i="29"/>
  <c r="O64" i="29" s="1"/>
  <c r="N63" i="29"/>
  <c r="M59" i="29"/>
  <c r="M57" i="29"/>
  <c r="O57" i="29" s="1"/>
  <c r="M56" i="29"/>
  <c r="M55" i="29"/>
  <c r="M54" i="29"/>
  <c r="M53" i="29"/>
  <c r="M52" i="29"/>
  <c r="O52" i="29" s="1"/>
  <c r="M51" i="29"/>
  <c r="M49" i="29"/>
  <c r="M48" i="29"/>
  <c r="O48" i="29" s="1"/>
  <c r="M47" i="29"/>
  <c r="M46" i="29"/>
  <c r="M45" i="29"/>
  <c r="N45" i="29" s="1"/>
  <c r="M44" i="29"/>
  <c r="M43" i="29"/>
  <c r="N43" i="29" s="1"/>
  <c r="M42" i="29"/>
  <c r="M41" i="29"/>
  <c r="O41" i="29" s="1"/>
  <c r="M40" i="29"/>
  <c r="M39" i="29"/>
  <c r="M38" i="29"/>
  <c r="O38" i="29" s="1"/>
  <c r="M37" i="29"/>
  <c r="M32" i="29"/>
  <c r="M31" i="29"/>
  <c r="O31" i="29" s="1"/>
  <c r="M28" i="29"/>
  <c r="N28" i="29" s="1"/>
  <c r="M27" i="29"/>
  <c r="O27" i="29" s="1"/>
  <c r="M26" i="29"/>
  <c r="N26" i="29" s="1"/>
  <c r="M25" i="29"/>
  <c r="N25" i="29" s="1"/>
  <c r="M24" i="29"/>
  <c r="N24" i="29" s="1"/>
  <c r="M23" i="29"/>
  <c r="M22" i="29"/>
  <c r="M21" i="29"/>
  <c r="M20" i="29"/>
  <c r="M19" i="29"/>
  <c r="N19" i="29" s="1"/>
  <c r="M17" i="29"/>
  <c r="M16" i="29"/>
  <c r="M15" i="29"/>
  <c r="M14" i="29"/>
  <c r="M13" i="29"/>
  <c r="M12" i="29"/>
  <c r="M11" i="29"/>
  <c r="O11" i="29" s="1"/>
  <c r="M10" i="29"/>
  <c r="M9" i="29"/>
  <c r="O9" i="29" s="1"/>
  <c r="M8" i="29"/>
  <c r="M7" i="29"/>
  <c r="C76" i="29"/>
  <c r="D19" i="9"/>
  <c r="U7" i="1"/>
  <c r="D27" i="9" s="1"/>
  <c r="T7" i="1"/>
  <c r="D26" i="9" s="1"/>
  <c r="S7" i="1"/>
  <c r="D25" i="9" s="1"/>
  <c r="R7" i="1"/>
  <c r="D24" i="9" s="1"/>
  <c r="Q7" i="1"/>
  <c r="D23" i="9" s="1"/>
  <c r="P7" i="1"/>
  <c r="D22" i="9" s="1"/>
  <c r="O7" i="1"/>
  <c r="D21" i="9" s="1"/>
  <c r="N7" i="1"/>
  <c r="D20" i="9" s="1"/>
  <c r="M9" i="1"/>
  <c r="L7" i="1"/>
  <c r="D18" i="9" s="1"/>
  <c r="C78" i="35"/>
  <c r="C25" i="14" s="1"/>
  <c r="C72" i="35"/>
  <c r="C24" i="14" s="1"/>
  <c r="C67" i="35"/>
  <c r="C23" i="14" s="1"/>
  <c r="C64" i="35"/>
  <c r="C22" i="14" s="1"/>
  <c r="C59" i="35"/>
  <c r="C21" i="14" s="1"/>
  <c r="C48" i="35"/>
  <c r="C19" i="14" s="1"/>
  <c r="C41" i="35"/>
  <c r="C18" i="14" s="1"/>
  <c r="O17" i="29" l="1"/>
  <c r="O73" i="29"/>
  <c r="M76" i="29"/>
  <c r="M60" i="29"/>
  <c r="N7" i="29"/>
  <c r="O7" i="29"/>
  <c r="N15" i="29"/>
  <c r="O15" i="29"/>
  <c r="O24" i="29"/>
  <c r="N33" i="29"/>
  <c r="O33" i="29"/>
  <c r="N49" i="29"/>
  <c r="O49" i="29"/>
  <c r="N40" i="29"/>
  <c r="O40" i="29"/>
  <c r="N50" i="29"/>
  <c r="O50" i="29"/>
  <c r="O26" i="29"/>
  <c r="N35" i="29"/>
  <c r="O35" i="29"/>
  <c r="O43" i="29"/>
  <c r="N51" i="29"/>
  <c r="O51" i="29"/>
  <c r="N59" i="29"/>
  <c r="O59" i="29"/>
  <c r="N32" i="29"/>
  <c r="O32" i="29"/>
  <c r="N16" i="29"/>
  <c r="O16" i="29"/>
  <c r="N42" i="29"/>
  <c r="O42" i="29"/>
  <c r="N36" i="29"/>
  <c r="O36" i="29"/>
  <c r="O44" i="29"/>
  <c r="N56" i="29"/>
  <c r="O56" i="29"/>
  <c r="N34" i="29"/>
  <c r="O34" i="29"/>
  <c r="N20" i="29"/>
  <c r="O20" i="29"/>
  <c r="O28" i="29"/>
  <c r="N37" i="29"/>
  <c r="O37" i="29"/>
  <c r="O45" i="29"/>
  <c r="N53" i="29"/>
  <c r="O53" i="29"/>
  <c r="O23" i="29"/>
  <c r="N58" i="29"/>
  <c r="O58" i="29"/>
  <c r="O19" i="29"/>
  <c r="O46" i="29"/>
  <c r="N54" i="29"/>
  <c r="O54" i="29"/>
  <c r="O63" i="29"/>
  <c r="O69" i="29" s="1"/>
  <c r="N14" i="29"/>
  <c r="O14" i="29"/>
  <c r="O25" i="29"/>
  <c r="N21" i="29"/>
  <c r="O21" i="29"/>
  <c r="N13" i="29"/>
  <c r="O13" i="29"/>
  <c r="N22" i="29"/>
  <c r="O22" i="29"/>
  <c r="N39" i="29"/>
  <c r="O39" i="29"/>
  <c r="N47" i="29"/>
  <c r="O47" i="29"/>
  <c r="N55" i="29"/>
  <c r="O55" i="29"/>
  <c r="N64" i="29"/>
  <c r="N69" i="29"/>
  <c r="N76" i="29" s="1"/>
  <c r="O76" i="29" l="1"/>
  <c r="D23" i="33"/>
  <c r="I47" i="1" l="1"/>
  <c r="M23" i="2" l="1"/>
  <c r="F18" i="32"/>
  <c r="F17" i="32"/>
  <c r="I4" i="1" l="1"/>
  <c r="H4" i="1" s="1"/>
  <c r="H3" i="1"/>
  <c r="J3" i="1" s="1"/>
  <c r="J2" i="1"/>
  <c r="I2" i="1"/>
  <c r="K47" i="1" l="1"/>
  <c r="V194" i="1"/>
  <c r="W194" i="1"/>
  <c r="X194" i="1"/>
  <c r="Y194" i="1"/>
  <c r="Z194" i="1"/>
  <c r="AA194" i="1"/>
  <c r="AB194" i="1"/>
  <c r="V153" i="1"/>
  <c r="W153" i="1"/>
  <c r="X153" i="1"/>
  <c r="Y153" i="1"/>
  <c r="Z153" i="1"/>
  <c r="AA153" i="1"/>
  <c r="AB153" i="1"/>
  <c r="V98" i="1"/>
  <c r="W98" i="1"/>
  <c r="X98" i="1"/>
  <c r="Y98" i="1"/>
  <c r="Z98" i="1"/>
  <c r="AA98" i="1"/>
  <c r="AB98" i="1"/>
  <c r="V49" i="1"/>
  <c r="W49" i="1"/>
  <c r="X49" i="1"/>
  <c r="Y49" i="1"/>
  <c r="Z49" i="1"/>
  <c r="AA49" i="1"/>
  <c r="AB49" i="1"/>
  <c r="M98" i="1" l="1"/>
  <c r="D19" i="6"/>
  <c r="D19" i="8"/>
  <c r="D19" i="7"/>
  <c r="N49" i="1"/>
  <c r="D20" i="7"/>
  <c r="D20" i="6"/>
  <c r="D20" i="8"/>
  <c r="R194" i="1"/>
  <c r="D24" i="7"/>
  <c r="D24" i="8"/>
  <c r="D24" i="6"/>
  <c r="L194" i="1"/>
  <c r="D18" i="8"/>
  <c r="D18" i="6"/>
  <c r="D18" i="7"/>
  <c r="O49" i="1"/>
  <c r="D21" i="7"/>
  <c r="D21" i="8"/>
  <c r="D21" i="6"/>
  <c r="S49" i="1"/>
  <c r="D25" i="8"/>
  <c r="D25" i="6"/>
  <c r="D25" i="7"/>
  <c r="P49" i="1"/>
  <c r="D22" i="6"/>
  <c r="D22" i="7"/>
  <c r="D22" i="8"/>
  <c r="U49" i="1"/>
  <c r="D27" i="6"/>
  <c r="D27" i="8"/>
  <c r="D27" i="7"/>
  <c r="Q49" i="1"/>
  <c r="D23" i="8"/>
  <c r="D23" i="6"/>
  <c r="D23" i="7"/>
  <c r="T49" i="1"/>
  <c r="D26" i="6"/>
  <c r="D26" i="7"/>
  <c r="D26" i="8"/>
  <c r="Q153" i="1"/>
  <c r="S98" i="1"/>
  <c r="S153" i="1"/>
  <c r="N153" i="1"/>
  <c r="S194" i="1"/>
  <c r="Q194" i="1"/>
  <c r="N98" i="1"/>
  <c r="P194" i="1"/>
  <c r="N194" i="1"/>
  <c r="M49" i="1"/>
  <c r="L98" i="1"/>
  <c r="R98" i="1"/>
  <c r="P153" i="1"/>
  <c r="L153" i="1"/>
  <c r="L49" i="1"/>
  <c r="AC49" i="1" s="1"/>
  <c r="Q98" i="1"/>
  <c r="O153" i="1"/>
  <c r="O194" i="1"/>
  <c r="R49" i="1"/>
  <c r="P98" i="1"/>
  <c r="O98" i="1"/>
  <c r="M153" i="1"/>
  <c r="M194" i="1"/>
  <c r="R153" i="1"/>
  <c r="U98" i="1"/>
  <c r="U194" i="1"/>
  <c r="U153" i="1"/>
  <c r="T98" i="1"/>
  <c r="T194" i="1"/>
  <c r="T153" i="1"/>
  <c r="H81" i="22"/>
  <c r="H82" i="22" s="1"/>
  <c r="H69" i="22"/>
  <c r="H63" i="22"/>
  <c r="H57" i="22"/>
  <c r="H49" i="22"/>
  <c r="H50" i="22" s="1"/>
  <c r="H47" i="22"/>
  <c r="H39" i="22"/>
  <c r="H31" i="22"/>
  <c r="H24" i="22"/>
  <c r="H27" i="22" s="1"/>
  <c r="H20" i="22"/>
  <c r="H7" i="22"/>
  <c r="H12" i="22" s="1"/>
  <c r="AC153" i="1" l="1"/>
  <c r="AC98" i="1"/>
  <c r="E78" i="29"/>
  <c r="E79" i="29" s="1"/>
  <c r="E80" i="29" s="1"/>
  <c r="H72" i="22"/>
  <c r="H74" i="22" s="1"/>
  <c r="AC194" i="1"/>
  <c r="H85" i="22" l="1"/>
  <c r="H93" i="22"/>
  <c r="H95" i="22" s="1"/>
  <c r="H91" i="22"/>
  <c r="J30" i="33" l="1"/>
  <c r="I30" i="33"/>
  <c r="H30" i="33"/>
  <c r="L30" i="33" s="1"/>
  <c r="G30" i="33"/>
  <c r="J28" i="33"/>
  <c r="I28" i="33"/>
  <c r="H28" i="33"/>
  <c r="L28" i="33" s="1"/>
  <c r="G28" i="33"/>
  <c r="M11" i="33"/>
  <c r="J19" i="33"/>
  <c r="I19" i="33"/>
  <c r="H19" i="33"/>
  <c r="L19" i="33" s="1"/>
  <c r="G19" i="33"/>
  <c r="G30" i="32"/>
  <c r="G25" i="32"/>
  <c r="G19" i="32"/>
  <c r="M30" i="33" l="1"/>
  <c r="M28" i="33"/>
  <c r="G32" i="32"/>
  <c r="K19" i="33"/>
  <c r="K30" i="33"/>
  <c r="K28" i="33"/>
  <c r="D41" i="14" l="1"/>
  <c r="J192" i="1" l="1"/>
  <c r="K78" i="29"/>
  <c r="K79" i="29" s="1"/>
  <c r="K80" i="29" s="1"/>
  <c r="I78" i="29" l="1"/>
  <c r="I79" i="29" l="1"/>
  <c r="I80" i="29" s="1"/>
  <c r="E72" i="22" l="1"/>
  <c r="E74" i="22" s="1"/>
  <c r="F72" i="22"/>
  <c r="F74" i="22" s="1"/>
  <c r="M9" i="2" l="1"/>
  <c r="M10" i="2"/>
  <c r="M11" i="2"/>
  <c r="M12" i="2"/>
  <c r="M13" i="2"/>
  <c r="M14" i="2"/>
  <c r="M15" i="2"/>
  <c r="M16" i="2"/>
  <c r="M17" i="2"/>
  <c r="M18" i="2"/>
  <c r="M19" i="2"/>
  <c r="M20" i="2"/>
  <c r="I105" i="2" l="1"/>
  <c r="I21" i="2"/>
  <c r="D21" i="2"/>
  <c r="F13" i="33" s="1"/>
  <c r="I10" i="17"/>
  <c r="I11" i="17"/>
  <c r="I12" i="17"/>
  <c r="I13" i="17"/>
  <c r="I14" i="17"/>
  <c r="I15" i="17"/>
  <c r="I16" i="17"/>
  <c r="I17" i="17"/>
  <c r="I18" i="17"/>
  <c r="I19" i="17"/>
  <c r="I20" i="17"/>
  <c r="I21" i="17"/>
  <c r="I22" i="17"/>
  <c r="I23" i="17"/>
  <c r="I24" i="17"/>
  <c r="I25" i="17"/>
  <c r="I26" i="17"/>
  <c r="I27" i="17"/>
  <c r="I28" i="17"/>
  <c r="I29" i="17"/>
  <c r="I30" i="17"/>
  <c r="I31" i="17"/>
  <c r="I9" i="17"/>
  <c r="G13" i="33" l="1"/>
  <c r="I13" i="33"/>
  <c r="J13" i="33"/>
  <c r="H13" i="33"/>
  <c r="I32" i="17"/>
  <c r="K13" i="33" l="1"/>
  <c r="L13" i="33"/>
  <c r="M13" i="33" s="1"/>
  <c r="K193" i="1" l="1"/>
  <c r="I115" i="2"/>
  <c r="I87" i="2"/>
  <c r="F50" i="2"/>
  <c r="G50" i="2"/>
  <c r="H21" i="2"/>
  <c r="F21" i="2"/>
  <c r="G21" i="2"/>
  <c r="J33" i="9"/>
  <c r="C32" i="14"/>
  <c r="G63" i="22"/>
  <c r="G69" i="22"/>
  <c r="G81" i="22"/>
  <c r="G82" i="22" s="1"/>
  <c r="G57" i="22"/>
  <c r="G50" i="22"/>
  <c r="G47" i="22"/>
  <c r="G39" i="22"/>
  <c r="G31" i="22"/>
  <c r="G27" i="22"/>
  <c r="G20" i="22"/>
  <c r="G12" i="22"/>
  <c r="F23" i="33" l="1"/>
  <c r="M24" i="33" s="1"/>
  <c r="E15" i="34"/>
  <c r="F13" i="34" s="1"/>
  <c r="G72" i="22"/>
  <c r="G74" i="22" s="1"/>
  <c r="M8" i="2"/>
  <c r="M21" i="2" s="1"/>
  <c r="L24" i="33" l="1"/>
  <c r="H44" i="7" l="1"/>
  <c r="H42" i="7"/>
  <c r="H44" i="8" l="1"/>
  <c r="H43" i="8"/>
  <c r="H42" i="8"/>
  <c r="H19" i="9"/>
  <c r="H20" i="9"/>
  <c r="H24" i="9"/>
  <c r="H27" i="9"/>
  <c r="H18" i="9"/>
  <c r="M14" i="19" l="1"/>
  <c r="M15" i="19"/>
  <c r="M16" i="19"/>
  <c r="M17" i="19"/>
  <c r="M18" i="19"/>
  <c r="M19" i="19"/>
  <c r="M20" i="19"/>
  <c r="M21" i="19"/>
  <c r="M22" i="19"/>
  <c r="M23" i="19"/>
  <c r="M24" i="19"/>
  <c r="M25" i="19"/>
  <c r="M26" i="19"/>
  <c r="M27" i="19"/>
  <c r="M13" i="19"/>
  <c r="M12" i="19"/>
  <c r="M11" i="19"/>
  <c r="M10" i="19"/>
  <c r="M9" i="19"/>
  <c r="M8" i="19"/>
  <c r="M7" i="19" l="1"/>
  <c r="M6" i="19"/>
  <c r="M5" i="19"/>
  <c r="M4" i="19"/>
  <c r="D12" i="22"/>
  <c r="A18" i="8" s="1"/>
  <c r="D20" i="22"/>
  <c r="A19" i="7" s="1"/>
  <c r="D27" i="22"/>
  <c r="A20" i="9" s="1"/>
  <c r="D31" i="22"/>
  <c r="A21" i="7" s="1"/>
  <c r="D39" i="22"/>
  <c r="A22" i="7" s="1"/>
  <c r="D47" i="22"/>
  <c r="A23" i="9" s="1"/>
  <c r="D50" i="22"/>
  <c r="B34" i="25" s="1"/>
  <c r="D57" i="22"/>
  <c r="A25" i="9" s="1"/>
  <c r="D63" i="22"/>
  <c r="A26" i="9" s="1"/>
  <c r="D69" i="22"/>
  <c r="D81" i="22"/>
  <c r="B43" i="25" s="1"/>
  <c r="D82" i="22"/>
  <c r="D91" i="22"/>
  <c r="E2" i="28"/>
  <c r="C8" i="28"/>
  <c r="L8" i="28" s="1"/>
  <c r="C9" i="28"/>
  <c r="L9" i="28" s="1"/>
  <c r="C10" i="28"/>
  <c r="L10" i="28" s="1"/>
  <c r="C11" i="28"/>
  <c r="L11" i="28" s="1"/>
  <c r="C12" i="28"/>
  <c r="L12" i="28" s="1"/>
  <c r="K13" i="28"/>
  <c r="N13" i="28"/>
  <c r="C15" i="28"/>
  <c r="L15" i="28" s="1"/>
  <c r="C16" i="28"/>
  <c r="L16" i="28" s="1"/>
  <c r="C17" i="28"/>
  <c r="L17" i="28" s="1"/>
  <c r="C18" i="28"/>
  <c r="L18" i="28" s="1"/>
  <c r="C19" i="28"/>
  <c r="L19" i="28" s="1"/>
  <c r="C20" i="28"/>
  <c r="L20" i="28" s="1"/>
  <c r="K21" i="28"/>
  <c r="N21" i="28"/>
  <c r="C23" i="28"/>
  <c r="L23" i="28" s="1"/>
  <c r="C24" i="28"/>
  <c r="L24" i="28" s="1"/>
  <c r="C25" i="28"/>
  <c r="L25" i="28" s="1"/>
  <c r="C26" i="28"/>
  <c r="L26" i="28" s="1"/>
  <c r="C27" i="28"/>
  <c r="L27" i="28" s="1"/>
  <c r="K28" i="28"/>
  <c r="N28" i="28"/>
  <c r="C30" i="28"/>
  <c r="L30" i="28" s="1"/>
  <c r="C31" i="28"/>
  <c r="L31" i="28" s="1"/>
  <c r="K32" i="28"/>
  <c r="N32" i="28"/>
  <c r="C34" i="28"/>
  <c r="L34" i="28" s="1"/>
  <c r="C35" i="28"/>
  <c r="L35" i="28" s="1"/>
  <c r="C36" i="28"/>
  <c r="L36" i="28" s="1"/>
  <c r="C37" i="28"/>
  <c r="L37" i="28" s="1"/>
  <c r="C38" i="28"/>
  <c r="L38" i="28" s="1"/>
  <c r="C39" i="28"/>
  <c r="L39" i="28" s="1"/>
  <c r="K40" i="28"/>
  <c r="N40" i="28"/>
  <c r="C42" i="28"/>
  <c r="L42" i="28" s="1"/>
  <c r="C43" i="28"/>
  <c r="L43" i="28" s="1"/>
  <c r="C44" i="28"/>
  <c r="L44" i="28" s="1"/>
  <c r="C45" i="28"/>
  <c r="L45" i="28" s="1"/>
  <c r="C46" i="28"/>
  <c r="L46" i="28" s="1"/>
  <c r="C47" i="28"/>
  <c r="L47" i="28" s="1"/>
  <c r="K48" i="28"/>
  <c r="N48" i="28"/>
  <c r="C50" i="28"/>
  <c r="L50" i="28" s="1"/>
  <c r="K51" i="28"/>
  <c r="N51" i="28"/>
  <c r="C53" i="28"/>
  <c r="L53" i="28" s="1"/>
  <c r="C54" i="28"/>
  <c r="L54" i="28" s="1"/>
  <c r="C55" i="28"/>
  <c r="L55" i="28" s="1"/>
  <c r="C56" i="28"/>
  <c r="L56" i="28" s="1"/>
  <c r="C57" i="28"/>
  <c r="L57" i="28" s="1"/>
  <c r="K58" i="28"/>
  <c r="N58" i="28"/>
  <c r="C62" i="28"/>
  <c r="L62" i="28" s="1"/>
  <c r="K63" i="28"/>
  <c r="N63" i="28"/>
  <c r="C65" i="28"/>
  <c r="L65" i="28" s="1"/>
  <c r="C66" i="28"/>
  <c r="L66" i="28" s="1"/>
  <c r="K67" i="28"/>
  <c r="N67" i="28"/>
  <c r="C69" i="28"/>
  <c r="L69" i="28" s="1"/>
  <c r="C70" i="28"/>
  <c r="L70" i="28" s="1"/>
  <c r="C71" i="28"/>
  <c r="L71" i="28" s="1"/>
  <c r="K72" i="28"/>
  <c r="N72" i="28"/>
  <c r="C74" i="28"/>
  <c r="L74" i="28" s="1"/>
  <c r="K75" i="28"/>
  <c r="N75" i="28"/>
  <c r="C77" i="28"/>
  <c r="L77" i="28" s="1"/>
  <c r="C78" i="28"/>
  <c r="K79" i="28"/>
  <c r="N79" i="28"/>
  <c r="L81" i="28"/>
  <c r="C82" i="28"/>
  <c r="L82" i="28" s="1"/>
  <c r="K83" i="28"/>
  <c r="N83" i="28"/>
  <c r="N107" i="28" s="1"/>
  <c r="C87" i="28"/>
  <c r="L87" i="28" s="1"/>
  <c r="C88" i="28"/>
  <c r="L88" i="28" s="1"/>
  <c r="K89" i="28"/>
  <c r="N89" i="28"/>
  <c r="C91" i="28"/>
  <c r="L91" i="28" s="1"/>
  <c r="C92" i="28"/>
  <c r="L92" i="28" s="1"/>
  <c r="K93" i="28"/>
  <c r="N93" i="28"/>
  <c r="C95" i="28"/>
  <c r="L95" i="28" s="1"/>
  <c r="C96" i="28"/>
  <c r="L96" i="28" s="1"/>
  <c r="N97" i="28"/>
  <c r="C98" i="28"/>
  <c r="L98" i="28" s="1"/>
  <c r="N98" i="28"/>
  <c r="C102" i="28"/>
  <c r="L102" i="28" s="1"/>
  <c r="C103" i="28"/>
  <c r="L103" i="28" s="1"/>
  <c r="C104" i="28"/>
  <c r="L104" i="28" s="1"/>
  <c r="C105" i="28"/>
  <c r="L105" i="28" s="1"/>
  <c r="C106" i="28"/>
  <c r="L106" i="28" s="1"/>
  <c r="K107" i="28"/>
  <c r="C110" i="28"/>
  <c r="K110" i="28" s="1"/>
  <c r="N110" i="28"/>
  <c r="N113" i="28" s="1"/>
  <c r="C111" i="28"/>
  <c r="E111" i="28" s="1"/>
  <c r="C112" i="28"/>
  <c r="E112" i="28" s="1"/>
  <c r="C20" i="24"/>
  <c r="D20" i="24"/>
  <c r="E20" i="24"/>
  <c r="E25" i="24" s="1"/>
  <c r="E26" i="24" s="1"/>
  <c r="F20" i="24"/>
  <c r="F25" i="24" s="1"/>
  <c r="F26" i="24" s="1"/>
  <c r="G23" i="24" s="1"/>
  <c r="G20" i="24"/>
  <c r="G25" i="24" s="1"/>
  <c r="H20" i="24"/>
  <c r="H25" i="24" s="1"/>
  <c r="I20" i="24"/>
  <c r="J20" i="24"/>
  <c r="K20" i="24"/>
  <c r="K25" i="24" s="1"/>
  <c r="I25" i="24"/>
  <c r="J25" i="24"/>
  <c r="C59" i="24"/>
  <c r="D59" i="24"/>
  <c r="E59" i="24"/>
  <c r="F59" i="24"/>
  <c r="F64" i="24" s="1"/>
  <c r="F66" i="24" s="1"/>
  <c r="G62" i="24" s="1"/>
  <c r="G59" i="24"/>
  <c r="G64" i="24" s="1"/>
  <c r="H59" i="24"/>
  <c r="H64" i="24"/>
  <c r="I59" i="24"/>
  <c r="I64" i="24" s="1"/>
  <c r="J59" i="24"/>
  <c r="J64" i="24" s="1"/>
  <c r="K59" i="24"/>
  <c r="K64" i="24" s="1"/>
  <c r="D40" i="14"/>
  <c r="D42" i="14"/>
  <c r="D43" i="14"/>
  <c r="D44" i="14"/>
  <c r="G39" i="3"/>
  <c r="H21" i="9"/>
  <c r="H23" i="9"/>
  <c r="G78" i="29"/>
  <c r="L95" i="1"/>
  <c r="N95" i="1"/>
  <c r="O95" i="1"/>
  <c r="P95" i="1"/>
  <c r="Q95" i="1"/>
  <c r="R95" i="1"/>
  <c r="S95" i="1"/>
  <c r="T95" i="1"/>
  <c r="U95" i="1"/>
  <c r="H27" i="8" s="1"/>
  <c r="V95" i="1"/>
  <c r="W95" i="1"/>
  <c r="X95" i="1"/>
  <c r="Y95" i="1"/>
  <c r="Z95" i="1"/>
  <c r="AA95" i="1"/>
  <c r="AB95" i="1"/>
  <c r="H29" i="7"/>
  <c r="M79" i="2"/>
  <c r="H21" i="7"/>
  <c r="H22" i="7"/>
  <c r="H23" i="7"/>
  <c r="H24" i="7"/>
  <c r="H25" i="7"/>
  <c r="H26" i="7"/>
  <c r="H27" i="7"/>
  <c r="H28" i="7"/>
  <c r="H29" i="6"/>
  <c r="M107" i="2"/>
  <c r="H19" i="6"/>
  <c r="H20" i="6"/>
  <c r="H22" i="6"/>
  <c r="H23" i="6"/>
  <c r="H24" i="6"/>
  <c r="H25" i="6"/>
  <c r="H26" i="6"/>
  <c r="H28" i="6"/>
  <c r="D119" i="2"/>
  <c r="E119" i="2"/>
  <c r="H11" i="9"/>
  <c r="H12" i="9"/>
  <c r="H119" i="2"/>
  <c r="J21" i="2"/>
  <c r="L21" i="2"/>
  <c r="I32" i="2"/>
  <c r="M38" i="2"/>
  <c r="M39" i="2"/>
  <c r="M40" i="2"/>
  <c r="M41" i="2"/>
  <c r="M42" i="2"/>
  <c r="M44" i="2"/>
  <c r="M45" i="2"/>
  <c r="M46" i="2"/>
  <c r="M47" i="2"/>
  <c r="M48" i="2"/>
  <c r="M49" i="2"/>
  <c r="D50" i="2"/>
  <c r="H9" i="8" s="1"/>
  <c r="E50" i="2"/>
  <c r="H10" i="8" s="1"/>
  <c r="F120" i="2"/>
  <c r="G120" i="2"/>
  <c r="H50" i="2"/>
  <c r="H120" i="2" s="1"/>
  <c r="I50" i="2"/>
  <c r="J50" i="2"/>
  <c r="L50" i="2"/>
  <c r="I61" i="2"/>
  <c r="M66" i="2"/>
  <c r="M43" i="2"/>
  <c r="M67" i="2"/>
  <c r="M68" i="2"/>
  <c r="M69" i="2"/>
  <c r="M70" i="2"/>
  <c r="M71" i="2"/>
  <c r="M72" i="2"/>
  <c r="M73" i="2"/>
  <c r="M74" i="2"/>
  <c r="M75" i="2"/>
  <c r="M76" i="2"/>
  <c r="D77" i="2"/>
  <c r="H9" i="7" s="1"/>
  <c r="E77" i="2"/>
  <c r="F121" i="2"/>
  <c r="G77" i="2"/>
  <c r="G121" i="2" s="1"/>
  <c r="H77" i="2"/>
  <c r="H121" i="2" s="1"/>
  <c r="I77" i="2"/>
  <c r="J77" i="2"/>
  <c r="L77" i="2"/>
  <c r="M93" i="2"/>
  <c r="M94" i="2"/>
  <c r="M95" i="2"/>
  <c r="M96" i="2"/>
  <c r="M97" i="2"/>
  <c r="M98" i="2"/>
  <c r="M99" i="2"/>
  <c r="M100" i="2"/>
  <c r="M101" i="2"/>
  <c r="M102" i="2"/>
  <c r="M103" i="2"/>
  <c r="M104" i="2"/>
  <c r="D105" i="2"/>
  <c r="D122" i="2" s="1"/>
  <c r="E105" i="2"/>
  <c r="F105" i="2"/>
  <c r="F122" i="2" s="1"/>
  <c r="G105" i="2"/>
  <c r="G122" i="2" s="1"/>
  <c r="H105" i="2"/>
  <c r="H122" i="2" s="1"/>
  <c r="J105" i="2"/>
  <c r="L105" i="2"/>
  <c r="D120" i="2"/>
  <c r="B19" i="25"/>
  <c r="B20" i="25"/>
  <c r="B21" i="25"/>
  <c r="B22" i="25"/>
  <c r="B23" i="25"/>
  <c r="B28" i="25"/>
  <c r="B32" i="25"/>
  <c r="B35" i="25"/>
  <c r="B36" i="25"/>
  <c r="B37" i="25"/>
  <c r="B38" i="25"/>
  <c r="B40" i="25"/>
  <c r="B41" i="25"/>
  <c r="B42" i="25"/>
  <c r="B44" i="25"/>
  <c r="B45" i="25"/>
  <c r="F48" i="25"/>
  <c r="A9" i="9"/>
  <c r="A10" i="9"/>
  <c r="A11" i="9"/>
  <c r="A13" i="9"/>
  <c r="A22" i="9"/>
  <c r="H22" i="9"/>
  <c r="H26" i="9"/>
  <c r="H41" i="9"/>
  <c r="H42" i="9"/>
  <c r="H43" i="9"/>
  <c r="H45" i="9"/>
  <c r="A9" i="8"/>
  <c r="A10" i="8"/>
  <c r="A11" i="8"/>
  <c r="H12" i="8"/>
  <c r="A13" i="8"/>
  <c r="A22" i="8"/>
  <c r="A26" i="8"/>
  <c r="H45" i="8"/>
  <c r="H46" i="8"/>
  <c r="A9" i="7"/>
  <c r="A10" i="7"/>
  <c r="A11" i="7"/>
  <c r="A13" i="7"/>
  <c r="A18" i="7"/>
  <c r="A26" i="7"/>
  <c r="H43" i="7"/>
  <c r="H45" i="7"/>
  <c r="A9" i="6"/>
  <c r="A10" i="6"/>
  <c r="A11" i="6"/>
  <c r="A13" i="6"/>
  <c r="A22" i="6"/>
  <c r="H42" i="6"/>
  <c r="H44" i="6"/>
  <c r="H45" i="6"/>
  <c r="H46" i="6"/>
  <c r="M3" i="19"/>
  <c r="H19" i="27"/>
  <c r="I19" i="27"/>
  <c r="F119" i="2"/>
  <c r="E105" i="28"/>
  <c r="E103" i="28"/>
  <c r="E104" i="28"/>
  <c r="E106" i="28"/>
  <c r="E102" i="28"/>
  <c r="I37" i="28"/>
  <c r="I16" i="28"/>
  <c r="I46" i="28"/>
  <c r="I42" i="28"/>
  <c r="I35" i="28"/>
  <c r="I77" i="28"/>
  <c r="I15" i="28"/>
  <c r="I8" i="28"/>
  <c r="I66" i="28"/>
  <c r="I65" i="28"/>
  <c r="I50" i="28"/>
  <c r="I92" i="28"/>
  <c r="I57" i="28"/>
  <c r="I98" i="28"/>
  <c r="I23" i="28"/>
  <c r="I74" i="28"/>
  <c r="I27" i="28"/>
  <c r="I19" i="28"/>
  <c r="I53" i="28"/>
  <c r="I18" i="28"/>
  <c r="I47" i="28"/>
  <c r="I95" i="28"/>
  <c r="I55" i="28"/>
  <c r="I39" i="28"/>
  <c r="I31" i="28"/>
  <c r="I44" i="28"/>
  <c r="I45" i="28"/>
  <c r="I25" i="28"/>
  <c r="I20" i="28"/>
  <c r="I11" i="28"/>
  <c r="I56" i="28"/>
  <c r="I43" i="28"/>
  <c r="I17" i="28"/>
  <c r="I26" i="28"/>
  <c r="I12" i="28"/>
  <c r="I24" i="28"/>
  <c r="I70" i="28"/>
  <c r="I69" i="28"/>
  <c r="I34" i="28"/>
  <c r="I54" i="28"/>
  <c r="I96" i="28"/>
  <c r="I88" i="28"/>
  <c r="I91" i="28"/>
  <c r="I71" i="28"/>
  <c r="I30" i="28"/>
  <c r="I87" i="28"/>
  <c r="I36" i="28"/>
  <c r="I10" i="28"/>
  <c r="I62" i="28"/>
  <c r="I38" i="28"/>
  <c r="E80" i="28"/>
  <c r="I9" i="28"/>
  <c r="H15" i="28"/>
  <c r="H91" i="28"/>
  <c r="H50" i="28"/>
  <c r="H71" i="28"/>
  <c r="H57" i="28"/>
  <c r="H25" i="28"/>
  <c r="H87" i="28"/>
  <c r="H42" i="28"/>
  <c r="H65" i="28"/>
  <c r="H70" i="28"/>
  <c r="H54" i="28"/>
  <c r="H66" i="28"/>
  <c r="H11" i="28"/>
  <c r="H38" i="28"/>
  <c r="H27" i="28"/>
  <c r="H8" i="28"/>
  <c r="H23" i="28"/>
  <c r="H92" i="28"/>
  <c r="H16" i="28"/>
  <c r="H88" i="28"/>
  <c r="H30" i="28"/>
  <c r="H74" i="28"/>
  <c r="H9" i="28"/>
  <c r="H31" i="28"/>
  <c r="H20" i="28"/>
  <c r="H17" i="28"/>
  <c r="H34" i="28"/>
  <c r="H37" i="28"/>
  <c r="H24" i="28"/>
  <c r="H69" i="28"/>
  <c r="H44" i="28"/>
  <c r="H26" i="28"/>
  <c r="H46" i="28"/>
  <c r="H95" i="28"/>
  <c r="H98" i="28"/>
  <c r="H62" i="28"/>
  <c r="H96" i="28"/>
  <c r="H55" i="28"/>
  <c r="H45" i="28"/>
  <c r="H10" i="28"/>
  <c r="H53" i="28"/>
  <c r="H47" i="28"/>
  <c r="H56" i="28"/>
  <c r="H12" i="28"/>
  <c r="H35" i="28"/>
  <c r="H77" i="28"/>
  <c r="H36" i="28"/>
  <c r="H43" i="28"/>
  <c r="H39" i="28"/>
  <c r="H18" i="28"/>
  <c r="H19" i="28"/>
  <c r="AC95" i="1" l="1"/>
  <c r="G79" i="29"/>
  <c r="G80" i="29" s="1"/>
  <c r="I193" i="1"/>
  <c r="I197" i="1" s="1"/>
  <c r="I97" i="1"/>
  <c r="I151" i="1" s="1"/>
  <c r="J47" i="8"/>
  <c r="K99" i="28"/>
  <c r="G66" i="24"/>
  <c r="H62" i="24" s="1"/>
  <c r="H66" i="24" s="1"/>
  <c r="I62" i="24" s="1"/>
  <c r="I66" i="24" s="1"/>
  <c r="J62" i="24" s="1"/>
  <c r="J66" i="24" s="1"/>
  <c r="K62" i="24" s="1"/>
  <c r="K66" i="24" s="1"/>
  <c r="B30" i="25"/>
  <c r="A21" i="9"/>
  <c r="B31" i="25"/>
  <c r="A21" i="8"/>
  <c r="A20" i="6"/>
  <c r="C89" i="28"/>
  <c r="L89" i="28" s="1"/>
  <c r="A20" i="8"/>
  <c r="A20" i="7"/>
  <c r="C83" i="28"/>
  <c r="C107" i="28" s="1"/>
  <c r="L107" i="28" s="1"/>
  <c r="A24" i="9"/>
  <c r="A24" i="6"/>
  <c r="A24" i="8"/>
  <c r="A24" i="7"/>
  <c r="G26" i="24"/>
  <c r="H23" i="24" s="1"/>
  <c r="H26" i="24" s="1"/>
  <c r="I23" i="24" s="1"/>
  <c r="I26" i="24" s="1"/>
  <c r="J23" i="24" s="1"/>
  <c r="J26" i="24" s="1"/>
  <c r="K23" i="24" s="1"/>
  <c r="K26" i="24" s="1"/>
  <c r="A19" i="8"/>
  <c r="C67" i="28"/>
  <c r="L67" i="28" s="1"/>
  <c r="A26" i="6"/>
  <c r="B29" i="25"/>
  <c r="A19" i="9"/>
  <c r="D72" i="22"/>
  <c r="D74" i="22" s="1"/>
  <c r="A18" i="9"/>
  <c r="N99" i="28"/>
  <c r="N115" i="28" s="1"/>
  <c r="C93" i="28"/>
  <c r="L93" i="28" s="1"/>
  <c r="A18" i="6"/>
  <c r="B33" i="25"/>
  <c r="U193" i="1"/>
  <c r="H27" i="6"/>
  <c r="H19" i="7"/>
  <c r="H29" i="8"/>
  <c r="M193" i="1"/>
  <c r="Z193" i="1"/>
  <c r="R193" i="1"/>
  <c r="AA193" i="1"/>
  <c r="Y193" i="1"/>
  <c r="W97" i="1"/>
  <c r="W151" i="1" s="1"/>
  <c r="W197" i="1" s="1"/>
  <c r="W193" i="1"/>
  <c r="S97" i="1"/>
  <c r="S151" i="1" s="1"/>
  <c r="S193" i="1"/>
  <c r="H23" i="8"/>
  <c r="Q193" i="1"/>
  <c r="H21" i="8"/>
  <c r="O193" i="1"/>
  <c r="AB97" i="1"/>
  <c r="AB151" i="1" s="1"/>
  <c r="AB197" i="1" s="1"/>
  <c r="AB193" i="1"/>
  <c r="X97" i="1"/>
  <c r="X151" i="1" s="1"/>
  <c r="X197" i="1" s="1"/>
  <c r="E40" i="25" s="1"/>
  <c r="X193" i="1"/>
  <c r="V193" i="1"/>
  <c r="H26" i="8"/>
  <c r="T193" i="1"/>
  <c r="H22" i="8"/>
  <c r="P193" i="1"/>
  <c r="H20" i="8"/>
  <c r="N193" i="1"/>
  <c r="M52" i="2"/>
  <c r="H12" i="6"/>
  <c r="D121" i="2"/>
  <c r="D123" i="2" s="1"/>
  <c r="B7" i="14" s="1"/>
  <c r="H11" i="6"/>
  <c r="J46" i="9"/>
  <c r="J34" i="8" s="1"/>
  <c r="C21" i="28"/>
  <c r="L21" i="28" s="1"/>
  <c r="C75" i="28"/>
  <c r="L75" i="28" s="1"/>
  <c r="E82" i="28"/>
  <c r="E110" i="28" s="1"/>
  <c r="E113" i="28" s="1"/>
  <c r="A21" i="6"/>
  <c r="A19" i="6"/>
  <c r="A25" i="8"/>
  <c r="C97" i="28"/>
  <c r="L97" i="28" s="1"/>
  <c r="C63" i="28"/>
  <c r="L63" i="28" s="1"/>
  <c r="H18" i="6"/>
  <c r="H20" i="7"/>
  <c r="H25" i="8"/>
  <c r="F23" i="2"/>
  <c r="F24" i="2" s="1"/>
  <c r="Z97" i="1"/>
  <c r="Z151" i="1" s="1"/>
  <c r="Z197" i="1" s="1"/>
  <c r="A25" i="6"/>
  <c r="A25" i="7"/>
  <c r="A23" i="6"/>
  <c r="A23" i="7"/>
  <c r="A23" i="8"/>
  <c r="H13" i="6"/>
  <c r="H9" i="6"/>
  <c r="H13" i="8"/>
  <c r="H12" i="7"/>
  <c r="H11" i="8"/>
  <c r="H28" i="8"/>
  <c r="F107" i="2"/>
  <c r="E122" i="2"/>
  <c r="I122" i="2" s="1"/>
  <c r="H10" i="6"/>
  <c r="E121" i="2"/>
  <c r="F79" i="2"/>
  <c r="H21" i="6"/>
  <c r="M97" i="1"/>
  <c r="H11" i="7"/>
  <c r="H13" i="9"/>
  <c r="H9" i="9"/>
  <c r="H25" i="9"/>
  <c r="H13" i="7"/>
  <c r="H123" i="2"/>
  <c r="G119" i="2"/>
  <c r="G123" i="2" s="1"/>
  <c r="B10" i="14" s="1"/>
  <c r="F123" i="2"/>
  <c r="U97" i="1"/>
  <c r="P97" i="1"/>
  <c r="B22" i="8" s="1"/>
  <c r="V97" i="1"/>
  <c r="V151" i="1" s="1"/>
  <c r="V197" i="1" s="1"/>
  <c r="T97" i="1"/>
  <c r="T151" i="1" s="1"/>
  <c r="R97" i="1"/>
  <c r="R151" i="1" s="1"/>
  <c r="R197" i="1" s="1"/>
  <c r="A15" i="9"/>
  <c r="C51" i="28"/>
  <c r="L51" i="28" s="1"/>
  <c r="A15" i="7"/>
  <c r="K112" i="28"/>
  <c r="C13" i="28"/>
  <c r="L13" i="28" s="1"/>
  <c r="H10" i="7"/>
  <c r="AA97" i="1"/>
  <c r="AA151" i="1" s="1"/>
  <c r="AA197" i="1" s="1"/>
  <c r="Y97" i="1"/>
  <c r="Y151" i="1" s="1"/>
  <c r="Y197" i="1" s="1"/>
  <c r="G30" i="3" s="1"/>
  <c r="O97" i="1"/>
  <c r="O151" i="1" s="1"/>
  <c r="O197" i="1" s="1"/>
  <c r="Q97" i="1"/>
  <c r="N97" i="1"/>
  <c r="L97" i="1"/>
  <c r="A15" i="8"/>
  <c r="H24" i="8"/>
  <c r="H19" i="8"/>
  <c r="F52" i="2"/>
  <c r="E120" i="2"/>
  <c r="I120" i="2" s="1"/>
  <c r="H18" i="8"/>
  <c r="C13" i="14"/>
  <c r="E46" i="14"/>
  <c r="C48" i="28"/>
  <c r="L48" i="28" s="1"/>
  <c r="K111" i="28"/>
  <c r="K115" i="28" s="1"/>
  <c r="C32" i="28"/>
  <c r="L32" i="28" s="1"/>
  <c r="C113" i="28"/>
  <c r="L110" i="28"/>
  <c r="J47" i="7"/>
  <c r="A15" i="6"/>
  <c r="C72" i="28"/>
  <c r="L72" i="28" s="1"/>
  <c r="C58" i="28"/>
  <c r="L58" i="28" s="1"/>
  <c r="C40" i="28"/>
  <c r="L40" i="28" s="1"/>
  <c r="C28" i="28"/>
  <c r="L28" i="28" s="1"/>
  <c r="C79" i="28"/>
  <c r="L79" i="28" s="1"/>
  <c r="G103" i="28"/>
  <c r="G104" i="28"/>
  <c r="G105" i="28"/>
  <c r="G106" i="28"/>
  <c r="E107" i="28"/>
  <c r="G102" i="28"/>
  <c r="E96" i="28"/>
  <c r="G96" i="28" s="1"/>
  <c r="H89" i="28"/>
  <c r="E87" i="28"/>
  <c r="H51" i="28"/>
  <c r="E50" i="28"/>
  <c r="E39" i="28"/>
  <c r="E37" i="28"/>
  <c r="E35" i="28"/>
  <c r="E26" i="28"/>
  <c r="E24" i="28"/>
  <c r="E11" i="28"/>
  <c r="G11" i="28" s="1"/>
  <c r="E9" i="28"/>
  <c r="E71" i="28"/>
  <c r="G71" i="28" s="1"/>
  <c r="E69" i="28"/>
  <c r="H72" i="28"/>
  <c r="E62" i="28"/>
  <c r="H63" i="28"/>
  <c r="H93" i="28"/>
  <c r="E91" i="28"/>
  <c r="H67" i="28"/>
  <c r="E65" i="28"/>
  <c r="E57" i="28"/>
  <c r="G57" i="28" s="1"/>
  <c r="E55" i="28"/>
  <c r="H58" i="28"/>
  <c r="E53" i="28"/>
  <c r="E47" i="28"/>
  <c r="E45" i="28"/>
  <c r="E43" i="28"/>
  <c r="E31" i="28"/>
  <c r="G31" i="28" s="1"/>
  <c r="E19" i="28"/>
  <c r="G19" i="28" s="1"/>
  <c r="E17" i="28"/>
  <c r="H21" i="28"/>
  <c r="E15" i="28"/>
  <c r="E95" i="28"/>
  <c r="H97" i="28"/>
  <c r="E88" i="28"/>
  <c r="G88" i="28" s="1"/>
  <c r="E77" i="28"/>
  <c r="H79" i="28"/>
  <c r="E38" i="28"/>
  <c r="E36" i="28"/>
  <c r="H40" i="28"/>
  <c r="E34" i="28"/>
  <c r="E27" i="28"/>
  <c r="E25" i="28"/>
  <c r="H28" i="28"/>
  <c r="E23" i="28"/>
  <c r="E12" i="28"/>
  <c r="G12" i="28" s="1"/>
  <c r="E10" i="28"/>
  <c r="H13" i="28"/>
  <c r="E8" i="28"/>
  <c r="E98" i="28"/>
  <c r="G98" i="28" s="1"/>
  <c r="E70" i="28"/>
  <c r="G70" i="28" s="1"/>
  <c r="E92" i="28"/>
  <c r="G92" i="28" s="1"/>
  <c r="H75" i="28"/>
  <c r="E74" i="28"/>
  <c r="E66" i="28"/>
  <c r="G66" i="28" s="1"/>
  <c r="E56" i="28"/>
  <c r="G56" i="28" s="1"/>
  <c r="E54" i="28"/>
  <c r="E46" i="28"/>
  <c r="E44" i="28"/>
  <c r="H48" i="28"/>
  <c r="E42" i="28"/>
  <c r="H32" i="28"/>
  <c r="E30" i="28"/>
  <c r="E20" i="28"/>
  <c r="G20" i="28" s="1"/>
  <c r="E18" i="28"/>
  <c r="E16" i="28"/>
  <c r="H10" i="9"/>
  <c r="AC97" i="1" l="1"/>
  <c r="G83" i="29"/>
  <c r="M151" i="1"/>
  <c r="B19" i="7" s="1"/>
  <c r="B18" i="8"/>
  <c r="J31" i="8"/>
  <c r="J36" i="8" s="1"/>
  <c r="I119" i="2"/>
  <c r="B15" i="9" s="1"/>
  <c r="G107" i="28"/>
  <c r="L83" i="28"/>
  <c r="B20" i="8"/>
  <c r="A31" i="9"/>
  <c r="A31" i="7"/>
  <c r="A31" i="8"/>
  <c r="E43" i="25"/>
  <c r="B23" i="8"/>
  <c r="B25" i="8"/>
  <c r="U151" i="1"/>
  <c r="U197" i="1" s="1"/>
  <c r="J31" i="6"/>
  <c r="J36" i="6" s="1"/>
  <c r="I121" i="2"/>
  <c r="E38" i="25"/>
  <c r="B24" i="9"/>
  <c r="B22" i="14"/>
  <c r="D22" i="14" s="1"/>
  <c r="S197" i="1"/>
  <c r="B25" i="9" s="1"/>
  <c r="E31" i="25"/>
  <c r="B19" i="14"/>
  <c r="D19" i="14" s="1"/>
  <c r="E19" i="25"/>
  <c r="J35" i="8"/>
  <c r="A31" i="6"/>
  <c r="C99" i="28"/>
  <c r="L99" i="28" s="1"/>
  <c r="B13" i="8"/>
  <c r="B11" i="14"/>
  <c r="B11" i="6"/>
  <c r="B9" i="14"/>
  <c r="B19" i="8"/>
  <c r="J15" i="8"/>
  <c r="B9" i="6"/>
  <c r="B13" i="9"/>
  <c r="B24" i="8"/>
  <c r="E23" i="25"/>
  <c r="M24" i="2"/>
  <c r="M37" i="2" s="1"/>
  <c r="F53" i="2"/>
  <c r="F80" i="2" s="1"/>
  <c r="F108" i="2" s="1"/>
  <c r="G18" i="28"/>
  <c r="G16" i="28"/>
  <c r="G46" i="28"/>
  <c r="G27" i="28"/>
  <c r="G38" i="28"/>
  <c r="G17" i="28"/>
  <c r="G45" i="28"/>
  <c r="G55" i="28"/>
  <c r="G26" i="28"/>
  <c r="G37" i="28"/>
  <c r="G44" i="28"/>
  <c r="G54" i="28"/>
  <c r="G10" i="28"/>
  <c r="G25" i="28"/>
  <c r="G36" i="28"/>
  <c r="G43" i="28"/>
  <c r="G47" i="28"/>
  <c r="G9" i="28"/>
  <c r="G24" i="28"/>
  <c r="G35" i="28"/>
  <c r="G39" i="28"/>
  <c r="B9" i="8"/>
  <c r="G8" i="3"/>
  <c r="I8" i="3" s="1"/>
  <c r="J35" i="6"/>
  <c r="B9" i="7"/>
  <c r="B9" i="9"/>
  <c r="G12" i="3"/>
  <c r="D7" i="14"/>
  <c r="G27" i="3"/>
  <c r="E41" i="25"/>
  <c r="G32" i="3"/>
  <c r="G29" i="3"/>
  <c r="J15" i="6"/>
  <c r="J15" i="7"/>
  <c r="J35" i="7"/>
  <c r="G33" i="3"/>
  <c r="E44" i="25"/>
  <c r="G31" i="3"/>
  <c r="E42" i="25"/>
  <c r="J34" i="9"/>
  <c r="G10" i="3"/>
  <c r="B11" i="9"/>
  <c r="E123" i="2"/>
  <c r="B25" i="7"/>
  <c r="B21" i="8"/>
  <c r="B13" i="6"/>
  <c r="B11" i="8"/>
  <c r="B11" i="7"/>
  <c r="E21" i="25"/>
  <c r="G11" i="3"/>
  <c r="B12" i="7"/>
  <c r="E22" i="25"/>
  <c r="B12" i="9"/>
  <c r="B12" i="6"/>
  <c r="B12" i="8"/>
  <c r="G20" i="3"/>
  <c r="P151" i="1"/>
  <c r="P197" i="1" s="1"/>
  <c r="T197" i="1"/>
  <c r="B24" i="14" s="1"/>
  <c r="B26" i="7"/>
  <c r="B21" i="9"/>
  <c r="B21" i="7"/>
  <c r="Q151" i="1"/>
  <c r="B26" i="8"/>
  <c r="K113" i="28"/>
  <c r="L113" i="28" s="1"/>
  <c r="N151" i="1"/>
  <c r="N197" i="1" s="1"/>
  <c r="H99" i="28"/>
  <c r="B24" i="7"/>
  <c r="B21" i="6"/>
  <c r="G23" i="3"/>
  <c r="E34" i="25"/>
  <c r="B24" i="6"/>
  <c r="E32" i="28"/>
  <c r="G32" i="28" s="1"/>
  <c r="G30" i="28"/>
  <c r="E48" i="28"/>
  <c r="G48" i="28" s="1"/>
  <c r="G42" i="28"/>
  <c r="E79" i="28"/>
  <c r="G77" i="28"/>
  <c r="E21" i="28"/>
  <c r="G21" i="28" s="1"/>
  <c r="G15" i="28"/>
  <c r="E58" i="28"/>
  <c r="G58" i="28" s="1"/>
  <c r="G53" i="28"/>
  <c r="E67" i="28"/>
  <c r="G67" i="28" s="1"/>
  <c r="G65" i="28"/>
  <c r="E93" i="28"/>
  <c r="G93" i="28" s="1"/>
  <c r="G91" i="28"/>
  <c r="E51" i="28"/>
  <c r="G51" i="28" s="1"/>
  <c r="G50" i="28"/>
  <c r="G87" i="28"/>
  <c r="E89" i="28"/>
  <c r="E75" i="28"/>
  <c r="G75" i="28" s="1"/>
  <c r="G74" i="28"/>
  <c r="G8" i="28"/>
  <c r="E13" i="28"/>
  <c r="G13" i="28" s="1"/>
  <c r="G23" i="28"/>
  <c r="E28" i="28"/>
  <c r="G28" i="28" s="1"/>
  <c r="E40" i="28"/>
  <c r="G40" i="28" s="1"/>
  <c r="G34" i="28"/>
  <c r="G95" i="28"/>
  <c r="E97" i="28"/>
  <c r="G97" i="28" s="1"/>
  <c r="G62" i="28"/>
  <c r="E63" i="28"/>
  <c r="G63" i="28" s="1"/>
  <c r="G69" i="28"/>
  <c r="E72" i="28"/>
  <c r="G72" i="28" s="1"/>
  <c r="H81" i="28"/>
  <c r="J15" i="9"/>
  <c r="G26" i="3" l="1"/>
  <c r="B25" i="14"/>
  <c r="F32" i="14" s="1"/>
  <c r="M197" i="1"/>
  <c r="E29" i="25" s="1"/>
  <c r="J15" i="33"/>
  <c r="I15" i="33"/>
  <c r="G15" i="33"/>
  <c r="H15" i="33"/>
  <c r="J38" i="8"/>
  <c r="Q197" i="1"/>
  <c r="G22" i="3" s="1"/>
  <c r="I123" i="2"/>
  <c r="G84" i="29" s="1"/>
  <c r="M50" i="2"/>
  <c r="J32" i="2"/>
  <c r="B25" i="6"/>
  <c r="E37" i="25"/>
  <c r="H8" i="3"/>
  <c r="G24" i="3"/>
  <c r="B23" i="14"/>
  <c r="D23" i="14" s="1"/>
  <c r="E35" i="25"/>
  <c r="B20" i="9"/>
  <c r="B18" i="14"/>
  <c r="D18" i="14" s="1"/>
  <c r="B26" i="6"/>
  <c r="G21" i="3"/>
  <c r="B20" i="14"/>
  <c r="E20" i="25"/>
  <c r="F49" i="25" s="1"/>
  <c r="B8" i="14"/>
  <c r="C33" i="14" s="1"/>
  <c r="G9" i="3"/>
  <c r="G13" i="3" s="1"/>
  <c r="C115" i="28"/>
  <c r="L115" i="28" s="1"/>
  <c r="B10" i="7"/>
  <c r="B10" i="8"/>
  <c r="G19" i="3"/>
  <c r="B10" i="6"/>
  <c r="B10" i="9"/>
  <c r="B23" i="7"/>
  <c r="B22" i="7"/>
  <c r="B22" i="9"/>
  <c r="E30" i="25"/>
  <c r="E32" i="25"/>
  <c r="B22" i="6"/>
  <c r="B20" i="6"/>
  <c r="B20" i="7"/>
  <c r="G25" i="3"/>
  <c r="B26" i="9"/>
  <c r="E36" i="25"/>
  <c r="G79" i="28"/>
  <c r="E81" i="28"/>
  <c r="G89" i="28"/>
  <c r="E99" i="28"/>
  <c r="G99" i="28" s="1"/>
  <c r="G18" i="3" l="1"/>
  <c r="B19" i="9"/>
  <c r="B17" i="14"/>
  <c r="B19" i="6"/>
  <c r="L15" i="33"/>
  <c r="K15" i="33"/>
  <c r="E33" i="25"/>
  <c r="B23" i="6"/>
  <c r="B23" i="9"/>
  <c r="B15" i="7"/>
  <c r="B21" i="14"/>
  <c r="D21" i="14" s="1"/>
  <c r="B15" i="6"/>
  <c r="B15" i="8"/>
  <c r="M53" i="2"/>
  <c r="M65" i="2" s="1"/>
  <c r="B13" i="14"/>
  <c r="G37" i="14"/>
  <c r="F25" i="25"/>
  <c r="G40" i="3"/>
  <c r="H13" i="3"/>
  <c r="D20" i="14"/>
  <c r="I13" i="3"/>
  <c r="E115" i="28"/>
  <c r="G115" i="28" s="1"/>
  <c r="G81" i="28"/>
  <c r="J59" i="2" l="1"/>
  <c r="M77" i="2"/>
  <c r="M80" i="2" s="1"/>
  <c r="M92" i="2" s="1"/>
  <c r="D13" i="14"/>
  <c r="K88" i="2" l="1"/>
  <c r="M105" i="2"/>
  <c r="M108" i="2" s="1"/>
  <c r="K115" i="2" s="1"/>
  <c r="H43" i="6"/>
  <c r="J47" i="6" s="1"/>
  <c r="J47" i="1" l="1"/>
  <c r="B31" i="9" l="1"/>
  <c r="H29" i="9"/>
  <c r="J31" i="9" s="1"/>
  <c r="J35" i="9" s="1"/>
  <c r="J37" i="9" s="1"/>
  <c r="J34" i="7" s="1"/>
  <c r="H193" i="1"/>
  <c r="H197" i="1" s="1"/>
  <c r="H97" i="1"/>
  <c r="J97" i="1" s="1"/>
  <c r="M78" i="29" l="1"/>
  <c r="M79" i="29" s="1"/>
  <c r="M80" i="29" s="1"/>
  <c r="H151" i="1"/>
  <c r="B31" i="8"/>
  <c r="G34" i="3"/>
  <c r="G36" i="3" s="1"/>
  <c r="E45" i="25"/>
  <c r="B26" i="14"/>
  <c r="G85" i="29" l="1"/>
  <c r="G87" i="29" s="1"/>
  <c r="H36" i="3"/>
  <c r="I36" i="3"/>
  <c r="G38" i="14"/>
  <c r="C12" i="35" l="1"/>
  <c r="C16" i="14" s="1"/>
  <c r="O10" i="29" l="1"/>
  <c r="N10" i="29"/>
  <c r="N8" i="29"/>
  <c r="O8" i="29"/>
  <c r="C34" i="35"/>
  <c r="O12" i="29"/>
  <c r="O30" i="29" l="1"/>
  <c r="O60" i="29" s="1"/>
  <c r="C79" i="35"/>
  <c r="C91" i="35" s="1"/>
  <c r="C93" i="35" s="1"/>
  <c r="C95" i="35" s="1"/>
  <c r="B96" i="35" s="1"/>
  <c r="C17" i="14"/>
  <c r="N12" i="29"/>
  <c r="N30" i="29" l="1"/>
  <c r="N60" i="29" s="1"/>
  <c r="D17" i="14"/>
  <c r="C28" i="14"/>
  <c r="AC132" i="1"/>
  <c r="L149" i="1"/>
  <c r="J149" i="1" s="1"/>
  <c r="J193" i="1" s="1"/>
  <c r="L193" i="1" l="1"/>
  <c r="AC193" i="1" s="1"/>
  <c r="L151" i="1"/>
  <c r="J151" i="1" s="1"/>
  <c r="B31" i="7" s="1"/>
  <c r="AC149" i="1"/>
  <c r="L197" i="1"/>
  <c r="B18" i="9" s="1"/>
  <c r="J197" i="1"/>
  <c r="B31" i="6" s="1"/>
  <c r="AC151" i="1"/>
  <c r="H18" i="7"/>
  <c r="J31" i="7" s="1"/>
  <c r="J36" i="7" s="1"/>
  <c r="J38" i="7" s="1"/>
  <c r="J34" i="6" s="1"/>
  <c r="J38" i="6" s="1"/>
  <c r="B18" i="7"/>
  <c r="B18" i="6" l="1"/>
  <c r="F21" i="33"/>
  <c r="G21" i="33" s="1"/>
  <c r="G16" i="3"/>
  <c r="H16" i="3" s="1"/>
  <c r="F17" i="33"/>
  <c r="H17" i="33" s="1"/>
  <c r="B16" i="14"/>
  <c r="B28" i="14" s="1"/>
  <c r="E28" i="25"/>
  <c r="F47" i="25" s="1"/>
  <c r="F50" i="25" s="1"/>
  <c r="F52" i="25" s="1"/>
  <c r="AC197" i="1"/>
  <c r="D16" i="14" l="1"/>
  <c r="G41" i="3"/>
  <c r="G43" i="3" s="1"/>
  <c r="H43" i="3" s="1"/>
  <c r="J17" i="33"/>
  <c r="I17" i="33"/>
  <c r="I16" i="3"/>
  <c r="H21" i="33"/>
  <c r="K21" i="33" s="1"/>
  <c r="J21" i="33"/>
  <c r="I21" i="33"/>
  <c r="G17" i="33"/>
  <c r="L17" i="33"/>
  <c r="K17" i="33"/>
  <c r="C34" i="14"/>
  <c r="C36" i="14" s="1"/>
  <c r="D28" i="14"/>
  <c r="I43" i="3" l="1"/>
  <c r="L2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Lyndsey Sandison</author>
  </authors>
  <commentList>
    <comment ref="I104" authorId="0" shapeId="0" xr:uid="{BBD9FFA2-56ED-4E71-B8F7-718D34263BC6}">
      <text>
        <r>
          <rPr>
            <b/>
            <sz val="9"/>
            <color indexed="81"/>
            <rFont val="Tahoma"/>
            <charset val="1"/>
          </rPr>
          <t>Lyndsey Sandison:</t>
        </r>
        <r>
          <rPr>
            <sz val="9"/>
            <color indexed="81"/>
            <rFont val="Tahoma"/>
            <charset val="1"/>
          </rPr>
          <t xml:space="preserve">
PRICE OF PRINT PAPER GONE UP FROM £4.75 TO £5.80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Lyndsey Sandison</author>
  </authors>
  <commentList>
    <comment ref="I82" authorId="0" shapeId="0" xr:uid="{329222E7-D252-4E6B-AE86-C9D6F8C2C630}">
      <text>
        <r>
          <rPr>
            <b/>
            <sz val="9"/>
            <color indexed="81"/>
            <rFont val="Tahoma"/>
            <charset val="1"/>
          </rPr>
          <t>Lyndsey Sandison:</t>
        </r>
        <r>
          <rPr>
            <sz val="9"/>
            <color indexed="81"/>
            <rFont val="Tahoma"/>
            <charset val="1"/>
          </rPr>
          <t xml:space="preserve">
PRICE OF PRINT PAPER GONE UP FROM £4.75 TO £5.80</t>
        </r>
      </text>
    </comment>
  </commentList>
</comments>
</file>

<file path=xl/sharedStrings.xml><?xml version="1.0" encoding="utf-8"?>
<sst xmlns="http://schemas.openxmlformats.org/spreadsheetml/2006/main" count="12291" uniqueCount="959">
  <si>
    <t>Payments Ledger</t>
  </si>
  <si>
    <t>Date</t>
  </si>
  <si>
    <t>Chq No.</t>
  </si>
  <si>
    <t>Payee</t>
  </si>
  <si>
    <t>Details</t>
  </si>
  <si>
    <t>Total</t>
  </si>
  <si>
    <t>Check</t>
  </si>
  <si>
    <t>Cleared</t>
  </si>
  <si>
    <t>Training</t>
  </si>
  <si>
    <t>Other</t>
  </si>
  <si>
    <t>VAT</t>
  </si>
  <si>
    <t>B</t>
  </si>
  <si>
    <t>First Quarter/Year to date Totals</t>
  </si>
  <si>
    <t xml:space="preserve">YEAR TO DATE TOTALS </t>
  </si>
  <si>
    <t>Third Quarter Totals</t>
  </si>
  <si>
    <t>Fourth Quarter Totals</t>
  </si>
  <si>
    <t>YEAR END TOTALS</t>
  </si>
  <si>
    <t>Current</t>
  </si>
  <si>
    <t>TOTAL</t>
  </si>
  <si>
    <t>Precept</t>
  </si>
  <si>
    <t>Bank Int</t>
  </si>
  <si>
    <t>Balance brought forward</t>
  </si>
  <si>
    <t>Current Account (per bank statement)</t>
  </si>
  <si>
    <t xml:space="preserve">Less: Cheques o/s </t>
  </si>
  <si>
    <t>Yearly Totals</t>
  </si>
  <si>
    <t>Total Receipts</t>
  </si>
  <si>
    <t>SUMMARY RECEIPTS &amp; PAYMENT ACCOUNT</t>
  </si>
  <si>
    <t>Budget</t>
  </si>
  <si>
    <t>Figures shown exclusive of VAT</t>
  </si>
  <si>
    <t>RECEIPTS</t>
  </si>
  <si>
    <t>£</t>
  </si>
  <si>
    <t>Bank Interest</t>
  </si>
  <si>
    <t>TOTAL RECEIPTS</t>
  </si>
  <si>
    <t>PAYMENTS</t>
  </si>
  <si>
    <t>VAT on payments</t>
  </si>
  <si>
    <t>TOTAL PAYMENTS</t>
  </si>
  <si>
    <r>
      <t>ADD</t>
    </r>
    <r>
      <rPr>
        <sz val="10"/>
        <rFont val="Arial"/>
        <family val="2"/>
      </rPr>
      <t xml:space="preserve"> Total Receipts (as above)</t>
    </r>
  </si>
  <si>
    <r>
      <t xml:space="preserve">LESS </t>
    </r>
    <r>
      <rPr>
        <sz val="10"/>
        <rFont val="Arial"/>
        <family val="2"/>
      </rPr>
      <t>Total payments (as above)</t>
    </r>
  </si>
  <si>
    <t>These cumulative funds are represented by:</t>
  </si>
  <si>
    <t>Current Account Balance</t>
  </si>
  <si>
    <t xml:space="preserve">Signed: </t>
  </si>
  <si>
    <t xml:space="preserve">Date: </t>
  </si>
  <si>
    <t>RECEIPTS &amp; PAYMENTS SUMMARY</t>
  </si>
  <si>
    <t>(Figures shown net of VAT)</t>
  </si>
  <si>
    <t>Prev Yr</t>
  </si>
  <si>
    <t>% diff</t>
  </si>
  <si>
    <t>£ diff</t>
  </si>
  <si>
    <t>Box No.</t>
  </si>
  <si>
    <t>on prev yr</t>
  </si>
  <si>
    <t xml:space="preserve">Bank Interest </t>
  </si>
  <si>
    <t>Other receipts</t>
  </si>
  <si>
    <t>Total other receipts</t>
  </si>
  <si>
    <t>Total Other Payments</t>
  </si>
  <si>
    <r>
      <t>Add</t>
    </r>
    <r>
      <rPr>
        <sz val="10"/>
        <rFont val="Arial"/>
        <family val="2"/>
      </rPr>
      <t xml:space="preserve"> Total Receipts (as above)</t>
    </r>
  </si>
  <si>
    <r>
      <t>Less</t>
    </r>
    <r>
      <rPr>
        <sz val="10"/>
        <rFont val="Arial"/>
        <family val="2"/>
      </rPr>
      <t xml:space="preserve"> Total Payments (as above)</t>
    </r>
  </si>
  <si>
    <t>Significant Variances (differences of over 15% )</t>
  </si>
  <si>
    <t>(Detail here reasons for variances under appropriate headings)</t>
  </si>
  <si>
    <t>Employees</t>
  </si>
  <si>
    <t>PCSO</t>
  </si>
  <si>
    <t>Communications</t>
  </si>
  <si>
    <t>Professional Services</t>
  </si>
  <si>
    <t>Village Services</t>
  </si>
  <si>
    <t>Cap Project</t>
  </si>
  <si>
    <t>Chalc</t>
  </si>
  <si>
    <t>Postage</t>
  </si>
  <si>
    <t>Church Floodlights</t>
  </si>
  <si>
    <t>Budget Heading</t>
  </si>
  <si>
    <t>Category</t>
  </si>
  <si>
    <t>Electricity</t>
  </si>
  <si>
    <t>Water</t>
  </si>
  <si>
    <t>Premises Insurance</t>
  </si>
  <si>
    <t>IT</t>
  </si>
  <si>
    <t>Printing/ Stationary</t>
  </si>
  <si>
    <t>Room Hire</t>
  </si>
  <si>
    <t>Sundries</t>
  </si>
  <si>
    <t>Legal Fees</t>
  </si>
  <si>
    <t>Audit Fees</t>
  </si>
  <si>
    <t>Insurance</t>
  </si>
  <si>
    <t>Election expenses</t>
  </si>
  <si>
    <t>Planning Appeals</t>
  </si>
  <si>
    <t>Fees</t>
  </si>
  <si>
    <t>PR</t>
  </si>
  <si>
    <t>Contingency</t>
  </si>
  <si>
    <t>Cap: Dane Valley</t>
  </si>
  <si>
    <t>Bud</t>
  </si>
  <si>
    <t>Cat</t>
  </si>
  <si>
    <t>Dane Valley</t>
  </si>
  <si>
    <t>Clerk</t>
  </si>
  <si>
    <t>Travel/Subsistence</t>
  </si>
  <si>
    <t>A1</t>
  </si>
  <si>
    <t>A2</t>
  </si>
  <si>
    <t>A3</t>
  </si>
  <si>
    <t>A4</t>
  </si>
  <si>
    <t>B1</t>
  </si>
  <si>
    <t>B2</t>
  </si>
  <si>
    <t>B3</t>
  </si>
  <si>
    <t>B4</t>
  </si>
  <si>
    <t>B5</t>
  </si>
  <si>
    <t>Equipment purchase</t>
  </si>
  <si>
    <t>C1</t>
  </si>
  <si>
    <t>C2</t>
  </si>
  <si>
    <t>C3</t>
  </si>
  <si>
    <t>Telephones</t>
  </si>
  <si>
    <t>D1</t>
  </si>
  <si>
    <t>D2</t>
  </si>
  <si>
    <t>D3</t>
  </si>
  <si>
    <t>D4</t>
  </si>
  <si>
    <t>D5</t>
  </si>
  <si>
    <t>D6</t>
  </si>
  <si>
    <t>D7</t>
  </si>
  <si>
    <t>E1</t>
  </si>
  <si>
    <t>E2</t>
  </si>
  <si>
    <t>E3</t>
  </si>
  <si>
    <t>E4</t>
  </si>
  <si>
    <t>E5</t>
  </si>
  <si>
    <t>G1</t>
  </si>
  <si>
    <t>G2</t>
  </si>
  <si>
    <t>F1</t>
  </si>
  <si>
    <t>F2</t>
  </si>
  <si>
    <t>F3</t>
  </si>
  <si>
    <t>F4</t>
  </si>
  <si>
    <t>F5</t>
  </si>
  <si>
    <t>G3</t>
  </si>
  <si>
    <t>G4</t>
  </si>
  <si>
    <t>G5</t>
  </si>
  <si>
    <t>H1</t>
  </si>
  <si>
    <t>J1</t>
  </si>
  <si>
    <t>J2</t>
  </si>
  <si>
    <t>J3</t>
  </si>
  <si>
    <t>K1</t>
  </si>
  <si>
    <t>K2</t>
  </si>
  <si>
    <t>K3</t>
  </si>
  <si>
    <t>K4</t>
  </si>
  <si>
    <t>K5</t>
  </si>
  <si>
    <t>Church Lighting</t>
  </si>
  <si>
    <t>L1</t>
  </si>
  <si>
    <t>L2</t>
  </si>
  <si>
    <t>L3</t>
  </si>
  <si>
    <t>L4</t>
  </si>
  <si>
    <t>L5</t>
  </si>
  <si>
    <t>Entertainment</t>
  </si>
  <si>
    <t>Bank Charges</t>
  </si>
  <si>
    <t>P1</t>
  </si>
  <si>
    <t>P2</t>
  </si>
  <si>
    <t>N1</t>
  </si>
  <si>
    <t>N2</t>
  </si>
  <si>
    <t>Q1</t>
  </si>
  <si>
    <t>Q2</t>
  </si>
  <si>
    <t>Q3</t>
  </si>
  <si>
    <t>TOTAL REVENUE EXPENDITURE</t>
  </si>
  <si>
    <t>TOTAL CAPITAL EXPENDITURE</t>
  </si>
  <si>
    <t>A</t>
  </si>
  <si>
    <t>C</t>
  </si>
  <si>
    <t>D</t>
  </si>
  <si>
    <t>E</t>
  </si>
  <si>
    <t>G</t>
  </si>
  <si>
    <t>H</t>
  </si>
  <si>
    <t>J</t>
  </si>
  <si>
    <t>K</t>
  </si>
  <si>
    <t>L</t>
  </si>
  <si>
    <t>M</t>
  </si>
  <si>
    <t>N</t>
  </si>
  <si>
    <t>P</t>
  </si>
  <si>
    <t>Q</t>
  </si>
  <si>
    <t xml:space="preserve">Employees  </t>
  </si>
  <si>
    <t>protect=parish</t>
  </si>
  <si>
    <t>Street Lighting</t>
  </si>
  <si>
    <t xml:space="preserve">HOLMES CHAPEL PARISH COUNCIL  </t>
  </si>
  <si>
    <t xml:space="preserve">     EXPENDITURE HEAD</t>
  </si>
  <si>
    <t>Categories</t>
  </si>
  <si>
    <t>EMPLOYEES</t>
  </si>
  <si>
    <t>Clerical assistant</t>
  </si>
  <si>
    <t>N.I.</t>
  </si>
  <si>
    <t>TOTAL EMPLOYEES</t>
  </si>
  <si>
    <t>PREMISES FIXED CHARGES</t>
  </si>
  <si>
    <t xml:space="preserve">Rent </t>
  </si>
  <si>
    <t xml:space="preserve">Business Rates </t>
  </si>
  <si>
    <t>OFFICE MAINTENANCE</t>
  </si>
  <si>
    <t>Maintenance &amp;  Repairs</t>
  </si>
  <si>
    <t>Cleaning Charges</t>
  </si>
  <si>
    <t>MEMBER AND OFFICE SERVICES</t>
  </si>
  <si>
    <t>PROFESSIONAL SERVICES</t>
  </si>
  <si>
    <t>TOTAL PROFESSIONAL SERVICES</t>
  </si>
  <si>
    <t>SUBSCRIPTIONS</t>
  </si>
  <si>
    <t>Subscriptions - Chalc</t>
  </si>
  <si>
    <t>TOTAL SUBSCRIPTIONS</t>
  </si>
  <si>
    <t>SECTION 137 PAYMENTS</t>
  </si>
  <si>
    <t>COMMUNICATIONS</t>
  </si>
  <si>
    <t xml:space="preserve">Newsletter                     </t>
  </si>
  <si>
    <t>Website</t>
  </si>
  <si>
    <t>TOTAL COMMUNICATIONS</t>
  </si>
  <si>
    <t>VILLAGE SERVICES</t>
  </si>
  <si>
    <t>Playing fields-general mntnce</t>
  </si>
  <si>
    <t>Village Volunteers/Landscape maintenance</t>
  </si>
  <si>
    <t>Christmas lights and decorations</t>
  </si>
  <si>
    <t>Bus shelters</t>
  </si>
  <si>
    <t>K6</t>
  </si>
  <si>
    <t>Pavement Cleans</t>
  </si>
  <si>
    <t>K7</t>
  </si>
  <si>
    <t>TOTAL VILLAGE SERVICES</t>
  </si>
  <si>
    <t>OTHER EXPENSES</t>
  </si>
  <si>
    <t>Chairman's Allowance</t>
  </si>
  <si>
    <t>Parish Plan-quality status</t>
  </si>
  <si>
    <t>Garden competition-prizes etc</t>
  </si>
  <si>
    <t>CAPITAL PROJECTS</t>
  </si>
  <si>
    <t>CAPITAL - VILLAGE CENTRE</t>
  </si>
  <si>
    <t>Contractor costs</t>
  </si>
  <si>
    <t>CAPITAL - DANE VALLEY</t>
  </si>
  <si>
    <t>other</t>
  </si>
  <si>
    <t>TOTAL - CAP- DANE VALLEY</t>
  </si>
  <si>
    <t xml:space="preserve">CAPITAL - SET UP COUNCILOFFICE </t>
  </si>
  <si>
    <t>INCOME</t>
  </si>
  <si>
    <t>Grants</t>
  </si>
  <si>
    <t>Bank Interest Received</t>
  </si>
  <si>
    <t>Bud Cat</t>
  </si>
  <si>
    <t>Sum of Total</t>
  </si>
  <si>
    <t>(blank)</t>
  </si>
  <si>
    <t>Grand Total</t>
  </si>
  <si>
    <t>Description</t>
  </si>
  <si>
    <t>S137 - Youth Club</t>
  </si>
  <si>
    <t>S137  - Churchyards</t>
  </si>
  <si>
    <t>PCSO - Fees</t>
  </si>
  <si>
    <t>Cap:Vill Centre:QS fees</t>
  </si>
  <si>
    <t>Cap:Vill Centre:Contractor costs</t>
  </si>
  <si>
    <t>Cap:Dane Valley:survey</t>
  </si>
  <si>
    <t>Cap:Dane Valley:other</t>
  </si>
  <si>
    <t>Cap:Office:Furniture and fittings</t>
  </si>
  <si>
    <t>Cap:Office:Computer and electrical</t>
  </si>
  <si>
    <t>Cap:Office:Other</t>
  </si>
  <si>
    <t>S137  - CAB</t>
  </si>
  <si>
    <t>S137  - Hospice</t>
  </si>
  <si>
    <t>S137 - Others</t>
  </si>
  <si>
    <t>Subscriptions - Playing Fields Assn</t>
  </si>
  <si>
    <t>Subscriptions -   Community Council</t>
  </si>
  <si>
    <t>Subscriptions -   Twinning Assn</t>
  </si>
  <si>
    <t>Subscriptions -    CPRE</t>
  </si>
  <si>
    <t>Inc1</t>
  </si>
  <si>
    <t>Inc2</t>
  </si>
  <si>
    <t>Inc3</t>
  </si>
  <si>
    <t>Inc4</t>
  </si>
  <si>
    <t>Inc5</t>
  </si>
  <si>
    <t>E6</t>
  </si>
  <si>
    <t xml:space="preserve">Other </t>
  </si>
  <si>
    <t>ACCOUNTS</t>
  </si>
  <si>
    <t>% Budget</t>
  </si>
  <si>
    <t>Reserve Account (per bank statement)</t>
  </si>
  <si>
    <t>Reserve</t>
  </si>
  <si>
    <t>Premium</t>
  </si>
  <si>
    <t>Less 2nd Quarter Payments</t>
  </si>
  <si>
    <t>Less 3rd Quarter Payments</t>
  </si>
  <si>
    <t>Less 4th Quarter Payments</t>
  </si>
  <si>
    <t>Less 1st Quarter Payments</t>
  </si>
  <si>
    <t>Reserve Account Balance</t>
  </si>
  <si>
    <t>PLUS EARMARKED CAPITAL FUNDS</t>
  </si>
  <si>
    <t>TOTAL BUDGET REQUIREMENT</t>
  </si>
  <si>
    <t xml:space="preserve">Precept </t>
  </si>
  <si>
    <t>Ledger Receipts Pivot Table</t>
  </si>
  <si>
    <t>Income Data transferred to 'Budget Analysis'</t>
  </si>
  <si>
    <t>Cash book Pivot Table</t>
  </si>
  <si>
    <t>Payments Data transferred to 'Budget Analysis'</t>
  </si>
  <si>
    <t>Total Receipts this quarter:</t>
  </si>
  <si>
    <t>Total Receipts this year:</t>
  </si>
  <si>
    <t>2009-10</t>
  </si>
  <si>
    <t>Staff Training</t>
  </si>
  <si>
    <t>Staff Expenses</t>
  </si>
  <si>
    <t>A5</t>
  </si>
  <si>
    <t>PREMISES</t>
  </si>
  <si>
    <t>Repairs and Miantenance</t>
  </si>
  <si>
    <t>B6</t>
  </si>
  <si>
    <t xml:space="preserve">TOTAL PREMISES </t>
  </si>
  <si>
    <t>OFFICE SERVICES</t>
  </si>
  <si>
    <t>Telephone (Office)</t>
  </si>
  <si>
    <t>Telephone (Clerk)</t>
  </si>
  <si>
    <t>C4</t>
  </si>
  <si>
    <t>TOTAL OFFICE SERVICES</t>
  </si>
  <si>
    <t>Newsletter</t>
  </si>
  <si>
    <t>Web Site</t>
  </si>
  <si>
    <t>MEMBERS</t>
  </si>
  <si>
    <t>Expenses</t>
  </si>
  <si>
    <t>Chairman's allowance</t>
  </si>
  <si>
    <t>Election Expenses</t>
  </si>
  <si>
    <t>TOTAL MEMBERS</t>
  </si>
  <si>
    <t>Legal  and other Fees</t>
  </si>
  <si>
    <t>TOTAL PCSO</t>
  </si>
  <si>
    <t xml:space="preserve"> Playing Fields Assn</t>
  </si>
  <si>
    <t>H2</t>
  </si>
  <si>
    <t xml:space="preserve"> Community Council</t>
  </si>
  <si>
    <t>H3</t>
  </si>
  <si>
    <t>H4</t>
  </si>
  <si>
    <t xml:space="preserve"> CPRE</t>
  </si>
  <si>
    <t>H5</t>
  </si>
  <si>
    <t>H6</t>
  </si>
  <si>
    <t>GRANTS AND DONATIONS</t>
  </si>
  <si>
    <t>TOTAL GRANTS AND DONATIONS</t>
  </si>
  <si>
    <t>Garden Competition</t>
  </si>
  <si>
    <t>VILLAGE MAINTENANCE</t>
  </si>
  <si>
    <t>Landscape/Pavement maintenance</t>
  </si>
  <si>
    <t>Recreation services/maintenance</t>
  </si>
  <si>
    <t>CONTINGENCY</t>
  </si>
  <si>
    <t>M1</t>
  </si>
  <si>
    <t>TOTAL CONTINGENCY</t>
  </si>
  <si>
    <t>PARISH PLAN</t>
  </si>
  <si>
    <t>Parish Plan</t>
  </si>
  <si>
    <t>TOTAL PARISH PLAN</t>
  </si>
  <si>
    <t>CAPITAL - PATHWAY LIGHTING</t>
  </si>
  <si>
    <t>Scheme costs</t>
  </si>
  <si>
    <t xml:space="preserve">CAPITAL - PLAY AREAS </t>
  </si>
  <si>
    <t>R1</t>
  </si>
  <si>
    <t>R2</t>
  </si>
  <si>
    <t>TOTAL - CAP- PLAY AREAS</t>
  </si>
  <si>
    <t xml:space="preserve"> Budget </t>
  </si>
  <si>
    <t xml:space="preserve">Budget </t>
  </si>
  <si>
    <t xml:space="preserve">Premises </t>
  </si>
  <si>
    <t>Office Services</t>
  </si>
  <si>
    <t>Members</t>
  </si>
  <si>
    <t>Subscriptions</t>
  </si>
  <si>
    <t>Grants and Donations</t>
  </si>
  <si>
    <t>Village Maintenance</t>
  </si>
  <si>
    <t>Cap: Pathway Lighting</t>
  </si>
  <si>
    <t>Cap: Play Areas</t>
  </si>
  <si>
    <t>Spend</t>
  </si>
  <si>
    <t>to Date</t>
  </si>
  <si>
    <t>C5</t>
  </si>
  <si>
    <t>Printing/ Stationery</t>
  </si>
  <si>
    <t>TOTAL CAP - PATHWAY LIGHTING</t>
  </si>
  <si>
    <t>Quarter Figures shown exclusive of VAT</t>
  </si>
  <si>
    <t>Date Figs</t>
  </si>
  <si>
    <t xml:space="preserve">   Year to</t>
  </si>
  <si>
    <t>Number</t>
  </si>
  <si>
    <t>ACTUAL</t>
  </si>
  <si>
    <t>BUDGET</t>
  </si>
  <si>
    <t>SUMMARY RECEIPTS AND PAYMENT ACCOUNT</t>
  </si>
  <si>
    <t>F</t>
  </si>
  <si>
    <t>Minute</t>
  </si>
  <si>
    <t>Ref</t>
  </si>
  <si>
    <t>Cap</t>
  </si>
  <si>
    <t>S1</t>
  </si>
  <si>
    <t>Min Ref</t>
  </si>
  <si>
    <t>Revised</t>
  </si>
  <si>
    <t xml:space="preserve">Grant </t>
  </si>
  <si>
    <t>Year</t>
  </si>
  <si>
    <t>PROJECTS</t>
  </si>
  <si>
    <t xml:space="preserve"> Cost</t>
  </si>
  <si>
    <t xml:space="preserve"> Funding</t>
  </si>
  <si>
    <t>2008/9</t>
  </si>
  <si>
    <t>2009/10</t>
  </si>
  <si>
    <t>Actual</t>
  </si>
  <si>
    <t>2010/11</t>
  </si>
  <si>
    <t>2011/12</t>
  </si>
  <si>
    <t>2012/13</t>
  </si>
  <si>
    <t>2013/14</t>
  </si>
  <si>
    <t>Village Centre (balance)</t>
  </si>
  <si>
    <t>Set up Office</t>
  </si>
  <si>
    <t>Elm Drive Play Area</t>
  </si>
  <si>
    <t>Minimum repairs</t>
  </si>
  <si>
    <t>Scheme development</t>
  </si>
  <si>
    <t>Infrastructure</t>
  </si>
  <si>
    <t>New equipment</t>
  </si>
  <si>
    <t>Middlewich Road Play area</t>
  </si>
  <si>
    <t>New Equipment</t>
  </si>
  <si>
    <t>New Lighting</t>
  </si>
  <si>
    <t>CLERK'S GRATUITY</t>
  </si>
  <si>
    <t>TOTALS</t>
  </si>
  <si>
    <t>Council Funds</t>
  </si>
  <si>
    <t>Actual Added This Year</t>
  </si>
  <si>
    <t>Reserves brought forward</t>
  </si>
  <si>
    <t>Additional Funds c/f</t>
  </si>
  <si>
    <t>Less  Cap Expenditure</t>
  </si>
  <si>
    <t>Capital Balance</t>
  </si>
  <si>
    <t>SUMMARY RECEIPTS AND PAYMENTS ACCOUNT</t>
  </si>
  <si>
    <t>Figures exclusive of VAT</t>
  </si>
  <si>
    <t>Full  Year to 31st March</t>
  </si>
  <si>
    <t>Quarter to 30th June</t>
  </si>
  <si>
    <t>Quarter to 30th September</t>
  </si>
  <si>
    <t>Quarter to 31st December</t>
  </si>
  <si>
    <t xml:space="preserve">Quarter to 31st March </t>
  </si>
  <si>
    <t>Bond</t>
  </si>
  <si>
    <t>Sum of VAT</t>
  </si>
  <si>
    <t>Spend to</t>
  </si>
  <si>
    <t xml:space="preserve"> Date ex VAT</t>
  </si>
  <si>
    <t>Vat Return for Period</t>
  </si>
  <si>
    <t>Cheque No</t>
  </si>
  <si>
    <t>VAT Number</t>
  </si>
  <si>
    <t>Estimated</t>
  </si>
  <si>
    <t>Outturn</t>
  </si>
  <si>
    <t>%</t>
  </si>
  <si>
    <t>Budget Preparation</t>
  </si>
  <si>
    <t>Spend inc VAT</t>
  </si>
  <si>
    <t>2010-11</t>
  </si>
  <si>
    <t>Earmarked Funds Related to 5 Year Plan 2009/10</t>
  </si>
  <si>
    <t>Earmarked Funds Related to 5 Year Plan 2010/11</t>
  </si>
  <si>
    <t>2014/15</t>
  </si>
  <si>
    <t>Planned Capital Additions</t>
  </si>
  <si>
    <t>Capital Reserves brought forward</t>
  </si>
  <si>
    <t>Surplus/Loss on Revenue carried forward</t>
  </si>
  <si>
    <t>PROJECTS and COMMITMENTS</t>
  </si>
  <si>
    <t>Employee Gratuity</t>
  </si>
  <si>
    <t>Capital Expenditure</t>
  </si>
  <si>
    <t>Council Capital Funds</t>
  </si>
  <si>
    <t>Less  Capital Expenditure as above</t>
  </si>
  <si>
    <t>Council Revenue Reserves</t>
  </si>
  <si>
    <t>Revenue Reserves brought forward</t>
  </si>
  <si>
    <t>TOTAL RESERVES</t>
  </si>
  <si>
    <t>Revenue Reserve Brought Forward</t>
  </si>
  <si>
    <t xml:space="preserve">Capital Reserves Brought Forward </t>
  </si>
  <si>
    <t>RESERVES at start of year</t>
  </si>
  <si>
    <t>Earmarked capital funds added this year</t>
  </si>
  <si>
    <t>INCOME this year</t>
  </si>
  <si>
    <t>TOTAL  INCOME</t>
  </si>
  <si>
    <t>TOTAL VILLAGE MAINTENANCE</t>
  </si>
  <si>
    <t xml:space="preserve">Funds Carried Forward to next year </t>
  </si>
  <si>
    <t>VAT EXPENDITURE (to be reclaimed)</t>
  </si>
  <si>
    <t>2011-12</t>
  </si>
  <si>
    <t>Second Quarter/Year to date Totals</t>
  </si>
  <si>
    <t>Clerk and on costs</t>
  </si>
  <si>
    <t>PLUS EARMARKED RESERVE FUNDS</t>
  </si>
  <si>
    <t>INCOME THIS YEAR</t>
  </si>
  <si>
    <t>NI Employers</t>
  </si>
  <si>
    <t>Payroll Services</t>
  </si>
  <si>
    <t>F6</t>
  </si>
  <si>
    <t>2015/16</t>
  </si>
  <si>
    <t>Village Volunteers Cap Fund</t>
  </si>
  <si>
    <t>Available Funds</t>
  </si>
  <si>
    <t>CAPITAL - VILLAGE VOLUNTEER FUND</t>
  </si>
  <si>
    <t>U3A</t>
  </si>
  <si>
    <t>Cap: Village Volunteers</t>
  </si>
  <si>
    <t>Office sundries (inc IT)</t>
  </si>
  <si>
    <t>IT for members</t>
  </si>
  <si>
    <t>Balance Carried forward 31/03/12</t>
  </si>
  <si>
    <t>BALANCE BROUGHT FORWARD on 01/04/11</t>
  </si>
  <si>
    <t>FOR YEAR 2011-12</t>
  </si>
  <si>
    <t>From  1 April 2011</t>
  </si>
  <si>
    <t>to end July 2011</t>
  </si>
  <si>
    <t xml:space="preserve">LOSTOCK GRALAM PARISH COUNCIL  </t>
  </si>
  <si>
    <t>LOSTOCK GRALAM PARISH COUNCIL</t>
  </si>
  <si>
    <t>Lostock Gralam Parish Council</t>
  </si>
  <si>
    <t>Responsible Finance Officer to Lostock Gralam Parish Council</t>
  </si>
  <si>
    <t xml:space="preserve">Postage </t>
  </si>
  <si>
    <t>Stationery</t>
  </si>
  <si>
    <t>PLAY AREAS</t>
  </si>
  <si>
    <t>Grass cutting</t>
  </si>
  <si>
    <t>Litter pick</t>
  </si>
  <si>
    <t>Play Inspections</t>
  </si>
  <si>
    <t>Repairs and Maintenance</t>
  </si>
  <si>
    <t>TOTAL PLAY AREAS</t>
  </si>
  <si>
    <t>CHURCHYARDS</t>
  </si>
  <si>
    <t>Bin Hire and emptying</t>
  </si>
  <si>
    <t>Churchyard maintenance</t>
  </si>
  <si>
    <t>TOTAL CHURCHYARDS</t>
  </si>
  <si>
    <t>ChALC</t>
  </si>
  <si>
    <t>Grants and donations</t>
  </si>
  <si>
    <t xml:space="preserve">CAPITAL </t>
  </si>
  <si>
    <t>2012-13</t>
  </si>
  <si>
    <t>ANNUAL RETURN: Year ending 31st MARCH 2013</t>
  </si>
  <si>
    <t>Balance brought forward 1/4/2012</t>
  </si>
  <si>
    <r>
      <t>Balance</t>
    </r>
    <r>
      <rPr>
        <sz val="10"/>
        <rFont val="Arial"/>
        <family val="2"/>
      </rPr>
      <t xml:space="preserve"> carried forward 31/3/2013</t>
    </r>
  </si>
  <si>
    <t>Deposit</t>
  </si>
  <si>
    <t>Deposit Account (per bank statement)</t>
  </si>
  <si>
    <t>Est. Out turn</t>
  </si>
  <si>
    <t>2013-14</t>
  </si>
  <si>
    <t>Play scheme</t>
  </si>
  <si>
    <t>Proposed</t>
  </si>
  <si>
    <t>Precept amount</t>
  </si>
  <si>
    <t>Less CWAC reduction grant</t>
  </si>
  <si>
    <t>Precept requested</t>
  </si>
  <si>
    <t>2015-16</t>
  </si>
  <si>
    <t>NET</t>
  </si>
  <si>
    <t>OTHER</t>
  </si>
  <si>
    <t>bf</t>
  </si>
  <si>
    <t>CHRISTMAS TREE</t>
  </si>
  <si>
    <t>Christmas tree light switch on event</t>
  </si>
  <si>
    <t>Christmas tree &amp; costs</t>
  </si>
  <si>
    <t>Christmas tree donations</t>
  </si>
  <si>
    <t>Inc6</t>
  </si>
  <si>
    <t>Christmas tree donation</t>
  </si>
  <si>
    <t>-</t>
  </si>
  <si>
    <t>2017-18</t>
  </si>
  <si>
    <t>Vat on Payments</t>
  </si>
  <si>
    <t>Sum of Net</t>
  </si>
  <si>
    <t>Vat</t>
  </si>
  <si>
    <t>Petty cash float (if applicable)</t>
  </si>
  <si>
    <t>Variance</t>
  </si>
  <si>
    <t>Explanation for ‘high’ reserves</t>
  </si>
  <si>
    <t>2018-19</t>
  </si>
  <si>
    <t>Per Band D property (based on 745.3)</t>
  </si>
  <si>
    <t>R3</t>
  </si>
  <si>
    <t>NEWSLETTER</t>
  </si>
  <si>
    <t>Bank reconciliation – pro forma</t>
  </si>
  <si>
    <r>
      <t xml:space="preserve">This reconciliation should include </t>
    </r>
    <r>
      <rPr>
        <b/>
        <u/>
        <sz val="10.5"/>
        <color theme="1"/>
        <rFont val="Calibri"/>
        <family val="2"/>
        <scheme val="minor"/>
      </rPr>
      <t>all</t>
    </r>
    <r>
      <rPr>
        <sz val="10.5"/>
        <color theme="1"/>
        <rFont val="Calibri"/>
        <family val="2"/>
        <scheme val="minor"/>
      </rPr>
      <t xml:space="preserve"> bank and building society accounts, including short term investment accounts. It </t>
    </r>
    <r>
      <rPr>
        <b/>
        <u/>
        <sz val="10.5"/>
        <color theme="1"/>
        <rFont val="Calibri"/>
        <family val="2"/>
        <scheme val="minor"/>
      </rPr>
      <t>must</t>
    </r>
    <r>
      <rPr>
        <sz val="10.5"/>
        <color theme="1"/>
        <rFont val="Calibri"/>
        <family val="2"/>
        <scheme val="minor"/>
      </rPr>
      <t xml:space="preserve"> agree to Box 8 in the column headed “Year ending 31 March 2019” in Section 2 of the AGAR – and will also agree to Box 7 where the accounts are prepared on a receipts and payments basis. Please complete the highlighted boxes, remembering that unpresented cheques should be entered as negative figures.</t>
    </r>
  </si>
  <si>
    <t xml:space="preserve">Name of smaller authority: </t>
  </si>
  <si>
    <t xml:space="preserve">County area (local councils and parish meetings only): </t>
  </si>
  <si>
    <t>Prepared by (Name and Role):</t>
  </si>
  <si>
    <t>Date:</t>
  </si>
  <si>
    <t xml:space="preserve">Explanation of variances – pro forma </t>
  </si>
  <si>
    <r>
      <t xml:space="preserve">Insert figures from Section 2 of the AGAR in all </t>
    </r>
    <r>
      <rPr>
        <b/>
        <u/>
        <sz val="10"/>
        <color indexed="62"/>
        <rFont val="Arial"/>
        <family val="2"/>
      </rPr>
      <t>Blue</t>
    </r>
    <r>
      <rPr>
        <b/>
        <sz val="10"/>
        <color indexed="10"/>
        <rFont val="Arial"/>
        <family val="2"/>
      </rPr>
      <t xml:space="preserve"> highlighted boxes </t>
    </r>
  </si>
  <si>
    <r>
      <t xml:space="preserve">Next, please provide full explanations, including numerical values, for the following that will be flagged in the green boxes where relevant:
</t>
    </r>
    <r>
      <rPr>
        <sz val="10"/>
        <color indexed="8"/>
        <rFont val="Arial"/>
        <family val="2"/>
      </rPr>
      <t xml:space="preserve">• variances of more than 15% between totals for individual boxes (except variances of less than £200); 
• a breakdown of approved reserves on the next tab if the total reserves (Box 7) figure is more than twice the annual precept/rates &amp; levies value (Box 2).
</t>
    </r>
  </si>
  <si>
    <t>Explanation Required?</t>
  </si>
  <si>
    <r>
      <t xml:space="preserve">Automatic responses trigger below based on figures input, </t>
    </r>
    <r>
      <rPr>
        <b/>
        <sz val="11"/>
        <color indexed="8"/>
        <rFont val="Arial"/>
        <family val="2"/>
      </rPr>
      <t>DO NOT OVERWRITE THESE BOXES</t>
    </r>
  </si>
  <si>
    <r>
      <t xml:space="preserve">Explanation from smaller authority </t>
    </r>
    <r>
      <rPr>
        <b/>
        <u/>
        <sz val="11"/>
        <color indexed="8"/>
        <rFont val="Arial"/>
        <family val="2"/>
      </rPr>
      <t>(must include narrative and supporting figures)</t>
    </r>
  </si>
  <si>
    <t>1 Balances Brought Forward</t>
  </si>
  <si>
    <t>2 Precept or Rates and Levies</t>
  </si>
  <si>
    <t>3 Total Other Receipts</t>
  </si>
  <si>
    <t>4 Staff Costs</t>
  </si>
  <si>
    <t>5 Loan Interest/Capital Repayment</t>
  </si>
  <si>
    <t>6 All Other Payments</t>
  </si>
  <si>
    <t>7 Balances Carried Forward</t>
  </si>
  <si>
    <t>VARIANCE EXPLANATION NOT REQUIRED</t>
  </si>
  <si>
    <t>8 Total Cash and Short Term Investments</t>
  </si>
  <si>
    <t>9 Total Fixed Assets plus Other Long Term Investments and Assets</t>
  </si>
  <si>
    <t>10 Total Borrowings</t>
  </si>
  <si>
    <t>Rounding errors of up to £2 are tolerable</t>
  </si>
  <si>
    <t>Variances of £200 or less are tolerable</t>
  </si>
  <si>
    <t>BOX 10 VARIANCE EXPLANATION NOT REQUIRED IF CHANGE CAN BE EXPLAINED BY BOX 5 (CAPITAL PLUS INTEREST PAYMENT)</t>
  </si>
  <si>
    <t>(Please complete the highlighted boxes.)</t>
  </si>
  <si>
    <t>Box 7 is more than twice Box 2 because the authority held the following breakdown of reserves at the year end:</t>
  </si>
  <si>
    <t>Earmarked reserves:</t>
  </si>
  <si>
    <t>General reserve</t>
  </si>
  <si>
    <t>Total reserves (must agree to Box 7)</t>
  </si>
  <si>
    <t xml:space="preserve">Cheshire </t>
  </si>
  <si>
    <t>Lyndsey Sandison Parish Clerk and Responsible Finance Officer</t>
  </si>
  <si>
    <t>Community Directplus Account</t>
  </si>
  <si>
    <t>Business Select Instant Access Account</t>
  </si>
  <si>
    <t>NIL</t>
  </si>
  <si>
    <r>
      <t>County area (local councils and parish meetings only):</t>
    </r>
    <r>
      <rPr>
        <b/>
        <sz val="8"/>
        <color indexed="8"/>
        <rFont val="Arial"/>
        <family val="2"/>
      </rPr>
      <t xml:space="preserve"> </t>
    </r>
    <r>
      <rPr>
        <sz val="8"/>
        <color theme="1"/>
        <rFont val="Arial"/>
        <family val="2"/>
      </rPr>
      <t>Cheshire</t>
    </r>
  </si>
  <si>
    <t>2019-20</t>
  </si>
  <si>
    <t xml:space="preserve"> Budget 2019-20</t>
  </si>
  <si>
    <t>NHB</t>
  </si>
  <si>
    <t>S.106 open space</t>
  </si>
  <si>
    <t>STAFF COSTS</t>
  </si>
  <si>
    <t>Payroll Costs - Net Pay</t>
  </si>
  <si>
    <t>NI</t>
  </si>
  <si>
    <t>Pension Contribution</t>
  </si>
  <si>
    <t>TOTAL STAFF COSTS</t>
  </si>
  <si>
    <t>ADMINISTRATION COSTS</t>
  </si>
  <si>
    <t>Telephone</t>
  </si>
  <si>
    <t>Stationery + printing</t>
  </si>
  <si>
    <t>Meeting Room Hire</t>
  </si>
  <si>
    <t>Parish Newsletter</t>
  </si>
  <si>
    <t>B7</t>
  </si>
  <si>
    <t>B8</t>
  </si>
  <si>
    <t>Website/IT</t>
  </si>
  <si>
    <t>B9</t>
  </si>
  <si>
    <t>Travelling Expenses</t>
  </si>
  <si>
    <t>B10</t>
  </si>
  <si>
    <t>B11</t>
  </si>
  <si>
    <t>Training &amp; Seminars</t>
  </si>
  <si>
    <t>B12</t>
  </si>
  <si>
    <t>B13</t>
  </si>
  <si>
    <t>B14</t>
  </si>
  <si>
    <t>B15</t>
  </si>
  <si>
    <t>B16</t>
  </si>
  <si>
    <t>B17</t>
  </si>
  <si>
    <t>B18</t>
  </si>
  <si>
    <t>Election Fees</t>
  </si>
  <si>
    <t>B19</t>
  </si>
  <si>
    <t>ICO fee</t>
  </si>
  <si>
    <t>B20</t>
  </si>
  <si>
    <t>TOTAL ADMINISTRATION COSTS</t>
  </si>
  <si>
    <t>PARK &amp; OPEN SPACES</t>
  </si>
  <si>
    <t>TOTAL PARK &amp; OPEN SPACES</t>
  </si>
  <si>
    <t>CHURCHYARD</t>
  </si>
  <si>
    <t>TOTAL CHURCHYARD</t>
  </si>
  <si>
    <t>Mid Cheshire Footpath Society</t>
  </si>
  <si>
    <t xml:space="preserve"> Community Community Action</t>
  </si>
  <si>
    <t>MCRUA</t>
  </si>
  <si>
    <t>S.137 Grant and donation requests</t>
  </si>
  <si>
    <t>Church Yard Grant</t>
  </si>
  <si>
    <t>TOTAL S137 GRANTS AND DONATIONS</t>
  </si>
  <si>
    <t>Christmas Tree</t>
  </si>
  <si>
    <t>Festive Light Electricity</t>
  </si>
  <si>
    <t>Community Events - Light switch on  &amp; Fetes</t>
  </si>
  <si>
    <t>TOTAL OTHER COST</t>
  </si>
  <si>
    <t xml:space="preserve">BUDGET TOTAL </t>
  </si>
  <si>
    <t>EARMARKED RESERVE FUNDS</t>
  </si>
  <si>
    <t>I1</t>
  </si>
  <si>
    <t>I2</t>
  </si>
  <si>
    <t>EARMARKED RESERVE FUNDS TOTAL</t>
  </si>
  <si>
    <t>GENERAL RESERVES</t>
  </si>
  <si>
    <t>TOTAL  CAPITAL PROJECTS</t>
  </si>
  <si>
    <t>PO BOX Address</t>
  </si>
  <si>
    <t xml:space="preserve">SECTION 137 DONATIONS </t>
  </si>
  <si>
    <t>I</t>
  </si>
  <si>
    <t>O</t>
  </si>
  <si>
    <t>GROSS</t>
  </si>
  <si>
    <t>VAT CALCULATOR</t>
  </si>
  <si>
    <t>Band D</t>
  </si>
  <si>
    <t>Band D Charge</t>
  </si>
  <si>
    <t>Percentage Change %</t>
  </si>
  <si>
    <t>Q4</t>
  </si>
  <si>
    <t>EXPENDITURE HEAD</t>
  </si>
  <si>
    <t>of Budget</t>
  </si>
  <si>
    <t>Exp</t>
  </si>
  <si>
    <t>Qtr</t>
  </si>
  <si>
    <t>QTR</t>
  </si>
  <si>
    <t>Column Labels</t>
  </si>
  <si>
    <t>Row Labels</t>
  </si>
  <si>
    <t>Net</t>
  </si>
  <si>
    <t>cheq</t>
  </si>
  <si>
    <t>Pivot</t>
  </si>
  <si>
    <t>Code</t>
  </si>
  <si>
    <t xml:space="preserve">Remaining </t>
  </si>
  <si>
    <t xml:space="preserve">BUDGET (PRECEPT FOR THIS YEAR) TOTAL </t>
  </si>
  <si>
    <t>EARMARKED + RESERVE FUNDS</t>
  </si>
  <si>
    <t>RESERVE FUNDS</t>
  </si>
  <si>
    <t>Current Account</t>
  </si>
  <si>
    <t>Deposit Account</t>
  </si>
  <si>
    <t xml:space="preserve">Uncleared Cheques </t>
  </si>
  <si>
    <t xml:space="preserve">Bank Reconciliation </t>
  </si>
  <si>
    <t>Summary</t>
  </si>
  <si>
    <t>B/f</t>
  </si>
  <si>
    <t>Receipts</t>
  </si>
  <si>
    <t xml:space="preserve">Total Payments in Current Financial Year </t>
  </si>
  <si>
    <t>Type</t>
  </si>
  <si>
    <t>CONTRACT</t>
  </si>
  <si>
    <t>EXPENSE</t>
  </si>
  <si>
    <t>GRANT</t>
  </si>
  <si>
    <t>PO</t>
  </si>
  <si>
    <t>CONTRACT/GRANT</t>
  </si>
  <si>
    <t>TYPE</t>
  </si>
  <si>
    <t>01/04/2021 &amp; 1/08/2021</t>
  </si>
  <si>
    <t>QUARTERLEY</t>
  </si>
  <si>
    <t>RENEWAL/ NEXT PAYMENT</t>
  </si>
  <si>
    <t>01/09/2021 &amp; 01/11/2021</t>
  </si>
  <si>
    <t>01/04/21 &amp; 01/11/2021</t>
  </si>
  <si>
    <t>Flower Planters</t>
  </si>
  <si>
    <t>PO Date</t>
  </si>
  <si>
    <t>Po Number</t>
  </si>
  <si>
    <t>Minute Ref</t>
  </si>
  <si>
    <t>Approved at /by</t>
  </si>
  <si>
    <t xml:space="preserve">GRANTS &amp; DONATIONS </t>
  </si>
  <si>
    <t>Payments</t>
  </si>
  <si>
    <t xml:space="preserve"> </t>
  </si>
  <si>
    <t>PAYEE</t>
  </si>
  <si>
    <t>DESCRIPTION</t>
  </si>
  <si>
    <t>CODE</t>
  </si>
  <si>
    <t>Bank Charge</t>
  </si>
  <si>
    <t>2022/23</t>
  </si>
  <si>
    <t>Planters + Lostock in Bloom</t>
  </si>
  <si>
    <t>Rememberance Sunday wreath</t>
  </si>
  <si>
    <t xml:space="preserve">VAT RETURN PERIOD </t>
  </si>
  <si>
    <t>VAT due in period on sales and other outputs</t>
  </si>
  <si>
    <t>BOX 1</t>
  </si>
  <si>
    <t>BOX 2</t>
  </si>
  <si>
    <t>BOX 3</t>
  </si>
  <si>
    <t>VAT due in period on acquisitions of goods made in NI from EU Member States</t>
  </si>
  <si>
    <t>Total VAT due (this is the total of box 1 and 2)</t>
  </si>
  <si>
    <t>BOX 4</t>
  </si>
  <si>
    <t>VAT reclaimed in the period on purchases and other inputs</t>
  </si>
  <si>
    <t>VAT -</t>
  </si>
  <si>
    <t>INVOICE TO</t>
  </si>
  <si>
    <t>BOX 5</t>
  </si>
  <si>
    <t>NET VAT to pay to HMRC or reclaim (diff between box 3 and 4)</t>
  </si>
  <si>
    <t>BOX 6</t>
  </si>
  <si>
    <t>Additional Information</t>
  </si>
  <si>
    <t>Total value of sales and other supplies, excluding VAT</t>
  </si>
  <si>
    <t>BOX 7</t>
  </si>
  <si>
    <t>Total value of purchases and all other inputs excluding and VAT</t>
  </si>
  <si>
    <t xml:space="preserve">BOX 8 </t>
  </si>
  <si>
    <t>Total value of dispatches of goods and related costs</t>
  </si>
  <si>
    <t>BOX 9</t>
  </si>
  <si>
    <t>Total value of acquisitions of goods and related costs</t>
  </si>
  <si>
    <t>Return total:</t>
  </si>
  <si>
    <t>SALES</t>
  </si>
  <si>
    <t>2021/22</t>
  </si>
  <si>
    <t>1/4/22-31/6/22</t>
  </si>
  <si>
    <t>RECEIPTS LEDGER 22-23</t>
  </si>
  <si>
    <t>Balance as at 30 Sept 2022</t>
  </si>
  <si>
    <t>Balance as at 30 June 2022</t>
  </si>
  <si>
    <t>Balance as at 31 Dec 2022</t>
  </si>
  <si>
    <t>Balance as at 31 Mar 2023</t>
  </si>
  <si>
    <t>Financial year ending 31 March 2023</t>
  </si>
  <si>
    <t>Balance per bank statements as at 31/3/23:</t>
  </si>
  <si>
    <r>
      <t>Less: any unpresented cheques as at 31/3/23</t>
    </r>
    <r>
      <rPr>
        <b/>
        <sz val="10.5"/>
        <color theme="1"/>
        <rFont val="Arial"/>
        <family val="2"/>
      </rPr>
      <t xml:space="preserve"> (enter these as negative numbers)</t>
    </r>
  </si>
  <si>
    <t>Add: any un-banked cash as at 31/3/23</t>
  </si>
  <si>
    <t>Net balances as at 31/3/23 (Box 8)</t>
  </si>
  <si>
    <t>1st QUARTER ENDED 30 JUNE 2022</t>
  </si>
  <si>
    <t>BALANCE BROUGHT FORWARD on 01/04/22</t>
  </si>
  <si>
    <t>Balance Carried forward 30/06/22</t>
  </si>
  <si>
    <t>Less: Cheques drawn but not debited as at 30.06.22</t>
  </si>
  <si>
    <t>2nd QUARTER ENDED 30 SEPTEMBER 2022</t>
  </si>
  <si>
    <t>BALANCE BROUGHT FORWARD on 30/6/22</t>
  </si>
  <si>
    <t>Balance Carried forward 30/9/22</t>
  </si>
  <si>
    <t>Less: Cheques drawn but not debited as at 30/9/22  nos.</t>
  </si>
  <si>
    <t>Less: Cheques drawn but not debited as at 31/12/22 nos.</t>
  </si>
  <si>
    <t>Balance Carried forward 31/12/22</t>
  </si>
  <si>
    <t>BALANCE BROUGHT FORWARD on 30/9/22</t>
  </si>
  <si>
    <t>3RD QUARTER ENDED 31 DECEMBER 2022</t>
  </si>
  <si>
    <t>Less: Cheques drawn but not debited as at 31/3/23  nos.</t>
  </si>
  <si>
    <t>Balance Carried forward 31/3/23</t>
  </si>
  <si>
    <t>BALANCE BROUGHT FORWARD on 31/12/2022</t>
  </si>
  <si>
    <t>4TH QUARTER ENDED 31 MARCH 2023</t>
  </si>
  <si>
    <t>Less:Cheques drawn but not debited as at 31.03.23  (nos.  )</t>
  </si>
  <si>
    <t>Balance Carried forward 31/03/23</t>
  </si>
  <si>
    <t>FOR YEAR 2022-23</t>
  </si>
  <si>
    <t>2022-2023</t>
  </si>
  <si>
    <t>2022-23</t>
  </si>
  <si>
    <t xml:space="preserve"> Budget 2022-23</t>
  </si>
  <si>
    <t>2023/24</t>
  </si>
  <si>
    <t>Bus shelter</t>
  </si>
  <si>
    <t>Drop Kerb</t>
  </si>
  <si>
    <t>Remeberance Sunday wreath</t>
  </si>
  <si>
    <t>Finance Software</t>
  </si>
  <si>
    <t>Bus Shelter</t>
  </si>
  <si>
    <t>EARMARKED RESERVES</t>
  </si>
  <si>
    <t>INTEREST</t>
  </si>
  <si>
    <t>INC2</t>
  </si>
  <si>
    <t>INC1</t>
  </si>
  <si>
    <t>PRECEPT</t>
  </si>
  <si>
    <t>INC4</t>
  </si>
  <si>
    <t>1 April 2022 - 31 March 2023</t>
  </si>
  <si>
    <t>LYNDSEY SANDISON</t>
  </si>
  <si>
    <t>Y</t>
  </si>
  <si>
    <t>Mobile phone – APRIL</t>
  </si>
  <si>
    <t>APRIL SALARY</t>
  </si>
  <si>
    <t>STAMPS 12X2ND CLASS</t>
  </si>
  <si>
    <t>EXPENSES</t>
  </si>
  <si>
    <t>Mileage APRIL</t>
  </si>
  <si>
    <t>HMRC</t>
  </si>
  <si>
    <t>TAX &amp; NI</t>
  </si>
  <si>
    <t>ASH WASTE SERVICES LTD</t>
  </si>
  <si>
    <t>CHURCH BIN HIRE</t>
  </si>
  <si>
    <t>CG SERVICES CHESHIRE LTD</t>
  </si>
  <si>
    <t>GRASS CUTTING</t>
  </si>
  <si>
    <t>MARK VENABLES</t>
  </si>
  <si>
    <t>JUBILEE TREE PLANTING EXPENSES</t>
  </si>
  <si>
    <t>S/O</t>
  </si>
  <si>
    <t>FREEOLA</t>
  </si>
  <si>
    <t>WEBSITE FEE</t>
  </si>
  <si>
    <t>MAY SALARY</t>
  </si>
  <si>
    <t>Mobile phone – MAY</t>
  </si>
  <si>
    <t>Mileage MAY</t>
  </si>
  <si>
    <t>POSTAGE OF YEAR END FOLDER</t>
  </si>
  <si>
    <t>BIKE LOCK FOR NEW GATE</t>
  </si>
  <si>
    <t>JDH BUSINESS SERVICES LTD</t>
  </si>
  <si>
    <t>ANNUAL INTERNAL AUDIT</t>
  </si>
  <si>
    <t>THE WORKSHOP ABBERFELDY</t>
  </si>
  <si>
    <t>GREEN CANOPY PLAQUE</t>
  </si>
  <si>
    <t>INDIGO SURVEYS LTD</t>
  </si>
  <si>
    <t>TREE INSPECTION</t>
  </si>
  <si>
    <t>CHALC</t>
  </si>
  <si>
    <t>ANNUAL SUBSCRIPTION</t>
  </si>
  <si>
    <t>ICO</t>
  </si>
  <si>
    <t>RM GROUNDWORKS</t>
  </si>
  <si>
    <t>DROP KERB AND GATE</t>
  </si>
  <si>
    <t>K. HODGKINSON</t>
  </si>
  <si>
    <t>FLOWERS FOR PLANTER (JUBILEE)</t>
  </si>
  <si>
    <t>PLAY SAFETY LIMITED</t>
  </si>
  <si>
    <t>ANNUAL PLAY AREA INSPECTION</t>
  </si>
  <si>
    <t>DRAIG WARDLE</t>
  </si>
  <si>
    <t>S137 GRANT - FOOTBALL BIBS</t>
  </si>
  <si>
    <t>OPENSPACE CHARGE</t>
  </si>
  <si>
    <t>INC5</t>
  </si>
  <si>
    <t>EMAIL QRT CHARGE</t>
  </si>
  <si>
    <t>VAT ELIMENT OF GREEN CANOPY INVOICE</t>
  </si>
  <si>
    <t>JUNESALARY</t>
  </si>
  <si>
    <t>Mobile phone – JUNE</t>
  </si>
  <si>
    <t>Mileage JUNE</t>
  </si>
  <si>
    <t>POSTAGE STAMPS</t>
  </si>
  <si>
    <t>INK</t>
  </si>
  <si>
    <t>MEMORIAL BENCH CONTRIBUTION</t>
  </si>
  <si>
    <t>DD</t>
  </si>
  <si>
    <t>ANNUAL FEE</t>
  </si>
  <si>
    <t>Leading Military Fitness</t>
  </si>
  <si>
    <t>open space charge</t>
  </si>
  <si>
    <t>ASH WASTE SERVICES LTD Total</t>
  </si>
  <si>
    <t>CG SERVICES CHESHIRE LTD Total</t>
  </si>
  <si>
    <t>FREEOLA Total</t>
  </si>
  <si>
    <t>INDIGO SURVEYS LTD Total</t>
  </si>
  <si>
    <t>JDH BUSINESS SERVICES LTD Total</t>
  </si>
  <si>
    <t>LYNDSEY SANDISON Total</t>
  </si>
  <si>
    <t>PLAY SAFETY LIMITED Total</t>
  </si>
  <si>
    <t>RM GROUNDWORKS Total</t>
  </si>
  <si>
    <t>THE WORKSHOP ABBERFELDY Total</t>
  </si>
  <si>
    <t>Mobile phone – JULY</t>
  </si>
  <si>
    <t>Mileage JULY</t>
  </si>
  <si>
    <t>TAX + NI</t>
  </si>
  <si>
    <t>STATIONARY</t>
  </si>
  <si>
    <t>EXPENSES - FENCE RAIL FOR PARK</t>
  </si>
  <si>
    <t>NPOWER COMMERCIAL GAS</t>
  </si>
  <si>
    <t>XMAS LIGHT ELECTRIC BILL</t>
  </si>
  <si>
    <t>MID CHESHIRE FOOTPATH SOCIETY</t>
  </si>
  <si>
    <t>SUBS</t>
  </si>
  <si>
    <t>KBS DEPOT</t>
  </si>
  <si>
    <t>MEMORIAL BENCH</t>
  </si>
  <si>
    <t>MARCH SALARY</t>
  </si>
  <si>
    <t>Mobile phone – MARCH</t>
  </si>
  <si>
    <t>Mileage MARCH</t>
  </si>
  <si>
    <t>JUNE SALARY</t>
  </si>
  <si>
    <t>SALARY- JULY</t>
  </si>
  <si>
    <t>VARNISH FOR PC OWNED PUBLIC BENCH</t>
  </si>
  <si>
    <t>HS2 PETITION FEE</t>
  </si>
  <si>
    <t>DM PAYROLL</t>
  </si>
  <si>
    <t>6 MONTH FEE</t>
  </si>
  <si>
    <t>ZURICH MUNICIPAL</t>
  </si>
  <si>
    <t>ANNUAL INSURANCE</t>
  </si>
  <si>
    <t>LOSTOCK GRALAM PRIMARY SCHOOL</t>
  </si>
  <si>
    <t>S.137 GRANT</t>
  </si>
  <si>
    <t>CLLR TRAINING COURSE</t>
  </si>
  <si>
    <t>PKF LITTKEJOHN LLP</t>
  </si>
  <si>
    <t>ANNUAL EXTERNAL AUDIT FEE</t>
  </si>
  <si>
    <t>NEST</t>
  </si>
  <si>
    <t>PENSION CONTRUBUTION FOR JULY</t>
  </si>
  <si>
    <t>PENSION CONTRUBUTION -APR, MAY, JUN</t>
  </si>
  <si>
    <t>1000 M STOCKS</t>
  </si>
  <si>
    <t>y</t>
  </si>
  <si>
    <t>SALARY- AUGUST</t>
  </si>
  <si>
    <t>Mobile phone – AUGUST</t>
  </si>
  <si>
    <t>Mileage AUGUST</t>
  </si>
  <si>
    <t>PENSION CONTRUBUTION -JULY</t>
  </si>
  <si>
    <t>WET POUR REPAIR</t>
  </si>
  <si>
    <t>MEMORIAL BENCH INSTALL</t>
  </si>
  <si>
    <t>HAZARD TAPE &amp; GATE LATCH</t>
  </si>
  <si>
    <t>HAGS SMP LTD</t>
  </si>
  <si>
    <t>PLAY INSPECTION</t>
  </si>
  <si>
    <t>BOSTON SEEDS LTD</t>
  </si>
  <si>
    <t>WILDFLOWER SEEDS</t>
  </si>
  <si>
    <t>ROYAL BRITISH LEGION</t>
  </si>
  <si>
    <t>PAIR OF TOMMY SOLIDERS</t>
  </si>
  <si>
    <t>DOMAIN RENEWAL -2 YRS</t>
  </si>
  <si>
    <t>LOTTO GRANT</t>
  </si>
  <si>
    <t>INC3</t>
  </si>
  <si>
    <t>1/7/2022-30/09/2022</t>
  </si>
  <si>
    <t>BOSTON SEEDS LTD Total</t>
  </si>
  <si>
    <t>HAGS SMP LTD Total</t>
  </si>
  <si>
    <t>KBS DEPOT Total</t>
  </si>
  <si>
    <t>MARK VENABLES Total</t>
  </si>
  <si>
    <t>NPOWER COMMERCIAL GAS Total</t>
  </si>
  <si>
    <t>PKF LITTKEJOHN LLP Total</t>
  </si>
  <si>
    <t>SALARY- SEPTMBER</t>
  </si>
  <si>
    <t>Mobile phone – SEPT</t>
  </si>
  <si>
    <t>Mileage SEPT</t>
  </si>
  <si>
    <t>POPPY WREATH</t>
  </si>
  <si>
    <t>PRINTER INK + PAPER</t>
  </si>
  <si>
    <t>STAMPS</t>
  </si>
  <si>
    <t>LOSTOCK TINY TOTS</t>
  </si>
  <si>
    <t>S137 GRANT FOR XMAS PARTY</t>
  </si>
  <si>
    <t>THE DEFIB PAD</t>
  </si>
  <si>
    <t>PAEDIATRIC DEFIB PADS</t>
  </si>
  <si>
    <t>SALARY- OCTOBER</t>
  </si>
  <si>
    <t>Mobile phone – OCT</t>
  </si>
  <si>
    <t>Mileage OCT</t>
  </si>
  <si>
    <t>HP PRINTER</t>
  </si>
  <si>
    <t>BAILEY AUDIO SYSTEMS LRD</t>
  </si>
  <si>
    <t>LIGHT SWITCH ON</t>
  </si>
  <si>
    <t>PLAY AREA REPAIRS</t>
  </si>
  <si>
    <t>THE ROYAL BRITISH LEGION</t>
  </si>
  <si>
    <t>LAMP POST POPPIES</t>
  </si>
  <si>
    <t>TIE WRAPS FOR LAMP POST POPPIES</t>
  </si>
  <si>
    <t>GRALAM OAKES</t>
  </si>
  <si>
    <t>LITTER PICK COSTS</t>
  </si>
  <si>
    <t>c5</t>
  </si>
  <si>
    <t>OPEN SPACE CHARGE</t>
  </si>
  <si>
    <t>M STOCKS GRANT</t>
  </si>
  <si>
    <t>VAT RETURN</t>
  </si>
  <si>
    <t>BANK INTEREST</t>
  </si>
  <si>
    <t>?</t>
  </si>
  <si>
    <t>I3</t>
  </si>
  <si>
    <t>I4</t>
  </si>
  <si>
    <t>I5</t>
  </si>
  <si>
    <t>Boundary Signs</t>
  </si>
  <si>
    <t>Outdoor Gym</t>
  </si>
  <si>
    <t>Daff Bulbs</t>
  </si>
  <si>
    <t>XMAS LIGHT SWITCH ON EXPENSES</t>
  </si>
  <si>
    <t>SALARY- NOVEMBER</t>
  </si>
  <si>
    <t>Mobile phone – NOV</t>
  </si>
  <si>
    <t>Mileage NOV</t>
  </si>
  <si>
    <t>CHAIRMANS ALLOWANCE EXPENDITURE</t>
  </si>
  <si>
    <t>NORTHWICH TOWN COUNCIL</t>
  </si>
  <si>
    <t>SKIP HIRE 2021 + 2022 (LITTERPICK WASTE)</t>
  </si>
  <si>
    <t>FLOWER PLANTER</t>
  </si>
  <si>
    <t>LOSTOCK CHURCH HALL</t>
  </si>
  <si>
    <t>HALL HIRE FOR XMAS LIGHT SWITCH ON</t>
  </si>
  <si>
    <t>DEFIB4LIFE</t>
  </si>
  <si>
    <t xml:space="preserve">DEFIB BATTERY </t>
  </si>
  <si>
    <t>LOSTOCK GRALAM MOTHER AND TODDLER GROUP</t>
  </si>
  <si>
    <t xml:space="preserve">S137 GRANT APPLICATION </t>
  </si>
  <si>
    <t>ST JOHN CHURCH</t>
  </si>
  <si>
    <t>CHURCH YARD MAINT GRANT</t>
  </si>
  <si>
    <t>1/10/2022-31/12/2022</t>
  </si>
  <si>
    <t>DEFIB4LIFE Total</t>
  </si>
  <si>
    <t>NORTHWICH TOWN COUNCIL Total</t>
  </si>
  <si>
    <t>BAILEY AUDIO SYSTEMS LRD Total</t>
  </si>
  <si>
    <t>THE DEFIB PAD Total</t>
  </si>
  <si>
    <t>DECEMBER- WAGES + BACK PAY</t>
  </si>
  <si>
    <t>Mobile phone – December</t>
  </si>
  <si>
    <t>Mileage December</t>
  </si>
  <si>
    <t>PENSION CONTRUBUTION -DEC + BACK PAY</t>
  </si>
  <si>
    <t>DECEMBER BIN HIRE</t>
  </si>
  <si>
    <t>ROYAL MAIL GROUP LTD</t>
  </si>
  <si>
    <t>PO BOX RENEWAL</t>
  </si>
  <si>
    <t>BROOM + GLOVES FOR VOLUNTEER LITTER PICKER</t>
  </si>
  <si>
    <t>Play Area Cleaning budget</t>
  </si>
  <si>
    <t>I6</t>
  </si>
  <si>
    <t>ANNUAL HIRES CHARGE 2022-23</t>
  </si>
  <si>
    <t>BROXAP LTD</t>
  </si>
  <si>
    <t>GYM EQUIPMENT- LOTTO GRANT</t>
  </si>
  <si>
    <t>Q4 VAT</t>
  </si>
  <si>
    <t>2023 funds</t>
  </si>
  <si>
    <t>2023-24 Reserves</t>
  </si>
  <si>
    <t>j1</t>
  </si>
  <si>
    <t>PENSION CONTRUBUTION</t>
  </si>
  <si>
    <t>JANUARY- WAGES</t>
  </si>
  <si>
    <t>Mobile phone – JAN</t>
  </si>
  <si>
    <t>Mileage JAN</t>
  </si>
  <si>
    <t>BIN HIRE</t>
  </si>
  <si>
    <t>FENCE POSTS + CLEANING PRODUCTS</t>
  </si>
  <si>
    <t>ACCESS ABILITY</t>
  </si>
  <si>
    <t>CCTV ANNUAL SUBS</t>
  </si>
  <si>
    <t>Website/IT/CCTV SUBS</t>
  </si>
  <si>
    <t>SAFETY SIGNS &amp; NOTICES LTD</t>
  </si>
  <si>
    <t>GYM SIGNS</t>
  </si>
  <si>
    <t>OPERATIONAL PLAY INSP</t>
  </si>
  <si>
    <t>GROUNDWORKS &amp; LEISURE SERVICES</t>
  </si>
  <si>
    <t>GYM FENCE</t>
  </si>
  <si>
    <t>INOVYN XMAS LIGHT SWITCH ON</t>
  </si>
  <si>
    <t>INC6</t>
  </si>
  <si>
    <t>FEBRUARY- WAGES</t>
  </si>
  <si>
    <t>Mobile phone – FEB</t>
  </si>
  <si>
    <t>Mileage Feb</t>
  </si>
  <si>
    <t>DOME NUT FOR GYM SIGNS</t>
  </si>
  <si>
    <t>1/1/2023-31/12/2023</t>
  </si>
  <si>
    <t>ACCESS ABILITY Total</t>
  </si>
  <si>
    <t>BROXAP LTD Total</t>
  </si>
  <si>
    <t>GROUNDWORKS &amp; LEISURE SERVICES Total</t>
  </si>
  <si>
    <t>ROYAL MAIL GROUP LTD Total</t>
  </si>
  <si>
    <t>SAFETY SIGNS &amp; NOTICES LTD Total</t>
  </si>
  <si>
    <t>1/1/2023-31/3/2023</t>
  </si>
  <si>
    <t xml:space="preserve">We purchased a MUGA last year, one off project. Back to normal levels of expenditure this year. </t>
  </si>
  <si>
    <t>We received large grants in 2021 for the MUGA, this year we have received grants for an outdoor Gym, Christmas a memorial bench contribution</t>
  </si>
  <si>
    <t>We were carrying part of a grant in 2021/22 and higher reserves ready to buy the MUGA. The MuGA was competed in 2021 and reduced our reserves back down to a more normal rate.</t>
  </si>
  <si>
    <t>Note: Vat Return for Q4 is £2303.40 so General Reserves will go up to £12,482.41</t>
  </si>
  <si>
    <t>5.2022-1</t>
  </si>
  <si>
    <t>7.2022-1</t>
  </si>
  <si>
    <t>9.2022-1</t>
  </si>
  <si>
    <t>9.2022-2</t>
  </si>
  <si>
    <t>10.2022-1</t>
  </si>
  <si>
    <t>11.2022-1</t>
  </si>
  <si>
    <t>12.2022-2</t>
  </si>
  <si>
    <t>4.4.2022 PC</t>
  </si>
  <si>
    <t>5.4.2022</t>
  </si>
  <si>
    <t>5.09.2022</t>
  </si>
  <si>
    <t>5.9.2022</t>
  </si>
  <si>
    <t>9.2022-3</t>
  </si>
  <si>
    <t>3.10.2022</t>
  </si>
  <si>
    <t>4.10.2022</t>
  </si>
  <si>
    <t>10.2022-2</t>
  </si>
  <si>
    <t>10.2022-3</t>
  </si>
  <si>
    <t>7.2.2022</t>
  </si>
  <si>
    <t>8.2.2022</t>
  </si>
  <si>
    <t>9.5.2022</t>
  </si>
  <si>
    <t>7.3.2022</t>
  </si>
  <si>
    <t>10.3.2022</t>
  </si>
  <si>
    <t>5.12.2022</t>
  </si>
  <si>
    <t>25.1.2023</t>
  </si>
  <si>
    <t>1.2023-1</t>
  </si>
  <si>
    <t>2.12.2022</t>
  </si>
  <si>
    <t>12.2022-1</t>
  </si>
  <si>
    <t>2.2022-1</t>
  </si>
  <si>
    <t>3.2022-1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</si>
</sst>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00"/>
    <numFmt numFmtId="165" formatCode="_-* #,##0_-;\-* #,##0_-;_-* &quot;-&quot;??_-;_-@_-"/>
    <numFmt numFmtId="166" formatCode="[$-809]dd\ mmmm\ yyyy;@"/>
    <numFmt numFmtId="167" formatCode="d/m/yy;@"/>
    <numFmt numFmtId="168" formatCode="[$-F800]dddd\,\ mmmm\ dd\,\ yyyy"/>
    <numFmt numFmtId="169" formatCode="#,##0.0000000000000_ ;\-#,##0.0000000000000\ "/>
    <numFmt numFmtId="170" formatCode="#,##0.000000000000_ ;\-#,##0.000000000000\ "/>
    <numFmt numFmtId="171" formatCode="#,##0.00000000000_ ;\-#,##0.00000000000\ "/>
    <numFmt numFmtId="172" formatCode="_-* #,##0.0_-;\-* #,##0.0_-;_-* &quot;-&quot;??_-;_-@_-"/>
    <numFmt numFmtId="173" formatCode="#,##0.00;\(#,##0.00\)"/>
    <numFmt numFmtId="174" formatCode="#,##0.00_ ;\(#,##0.00\);_-* &quot;-&quot;??_-"/>
  </numFmts>
  <fonts count="80"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8"/>
      <name val="Arial"/>
      <family val="2"/>
    </font>
    <font>
      <sz val="6"/>
      <name val="Arial"/>
      <family val="2"/>
    </font>
    <font>
      <sz val="9"/>
      <name val="Arial"/>
      <family val="2"/>
    </font>
    <font>
      <sz val="8"/>
      <name val="Arial"/>
      <family val="2"/>
    </font>
    <font>
      <b/>
      <sz val="10"/>
      <name val="Arial"/>
      <family val="2"/>
    </font>
    <font>
      <b/>
      <sz val="14"/>
      <name val="Arial"/>
      <family val="2"/>
    </font>
    <font>
      <b/>
      <u/>
      <sz val="12"/>
      <name val="Arial"/>
      <family val="2"/>
    </font>
    <font>
      <sz val="10"/>
      <name val="Arial"/>
      <family val="2"/>
    </font>
    <font>
      <sz val="10"/>
      <name val="Times New Roman"/>
      <family val="1"/>
    </font>
    <font>
      <sz val="11"/>
      <name val="Times New Roman"/>
      <family val="1"/>
    </font>
    <font>
      <u/>
      <sz val="10"/>
      <name val="Arial"/>
      <family val="2"/>
    </font>
    <font>
      <b/>
      <sz val="16"/>
      <name val="Arial"/>
      <family val="2"/>
    </font>
    <font>
      <sz val="11"/>
      <name val="Arial"/>
      <family val="2"/>
    </font>
    <font>
      <b/>
      <u/>
      <sz val="10"/>
      <name val="Arial"/>
      <family val="2"/>
    </font>
    <font>
      <sz val="10"/>
      <name val="Arial"/>
      <family val="2"/>
    </font>
    <font>
      <b/>
      <sz val="8"/>
      <name val="Tahoma"/>
      <family val="2"/>
    </font>
    <font>
      <i/>
      <sz val="8"/>
      <name val="Tahoma"/>
      <family val="2"/>
    </font>
    <font>
      <sz val="8"/>
      <name val="Tahoma"/>
      <family val="2"/>
    </font>
    <font>
      <sz val="10"/>
      <color indexed="10"/>
      <name val="Arial"/>
      <family val="2"/>
    </font>
    <font>
      <b/>
      <sz val="8"/>
      <name val="Arial"/>
      <family val="2"/>
    </font>
    <font>
      <i/>
      <sz val="8"/>
      <name val="Arial"/>
      <family val="2"/>
    </font>
    <font>
      <sz val="14"/>
      <color indexed="10"/>
      <name val="Arial"/>
      <family val="2"/>
    </font>
    <font>
      <sz val="14"/>
      <name val="Arial"/>
      <family val="2"/>
    </font>
    <font>
      <b/>
      <sz val="9"/>
      <name val="Arial"/>
      <family val="2"/>
    </font>
    <font>
      <i/>
      <sz val="9"/>
      <name val="Arial"/>
      <family val="2"/>
    </font>
    <font>
      <b/>
      <i/>
      <sz val="9"/>
      <name val="Arial"/>
      <family val="2"/>
    </font>
    <font>
      <b/>
      <sz val="11"/>
      <name val="Arial"/>
      <family val="2"/>
    </font>
    <font>
      <sz val="10"/>
      <color indexed="10"/>
      <name val="Arial"/>
      <family val="2"/>
    </font>
    <font>
      <sz val="9"/>
      <color indexed="10"/>
      <name val="Arial"/>
      <family val="2"/>
    </font>
    <font>
      <sz val="10"/>
      <color indexed="10"/>
      <name val="Arial"/>
      <family val="2"/>
    </font>
    <font>
      <sz val="10"/>
      <name val="Arial"/>
      <family val="2"/>
    </font>
    <font>
      <b/>
      <sz val="11"/>
      <color theme="1"/>
      <name val="Calibri"/>
      <family val="2"/>
      <scheme val="minor"/>
    </font>
    <font>
      <sz val="10"/>
      <color theme="0"/>
      <name val="Arial"/>
      <family val="2"/>
    </font>
    <font>
      <b/>
      <sz val="10"/>
      <color theme="0"/>
      <name val="Arial"/>
      <family val="2"/>
    </font>
    <font>
      <sz val="14"/>
      <color rgb="FF000000"/>
      <name val="Times New Roman"/>
      <family val="1"/>
    </font>
    <font>
      <sz val="10"/>
      <color theme="1"/>
      <name val="Arial"/>
      <family val="2"/>
    </font>
    <font>
      <b/>
      <sz val="14"/>
      <color theme="1"/>
      <name val="Arial"/>
      <family val="2"/>
    </font>
    <font>
      <sz val="14"/>
      <color theme="1"/>
      <name val="Arial"/>
      <family val="2"/>
    </font>
    <font>
      <sz val="10.5"/>
      <color theme="1"/>
      <name val="Calibri"/>
      <family val="2"/>
      <scheme val="minor"/>
    </font>
    <font>
      <b/>
      <u/>
      <sz val="10.5"/>
      <color theme="1"/>
      <name val="Calibri"/>
      <family val="2"/>
      <scheme val="minor"/>
    </font>
    <font>
      <sz val="10.5"/>
      <color theme="1"/>
      <name val="Arial"/>
      <family val="2"/>
    </font>
    <font>
      <b/>
      <sz val="10.5"/>
      <color theme="1"/>
      <name val="Arial"/>
      <family val="2"/>
    </font>
    <font>
      <sz val="12"/>
      <color rgb="FF333333"/>
      <name val="Times New Roman"/>
      <family val="1"/>
    </font>
    <font>
      <sz val="11"/>
      <color theme="1"/>
      <name val="Arial"/>
      <family val="2"/>
    </font>
    <font>
      <sz val="8"/>
      <color theme="1"/>
      <name val="Arial"/>
      <family val="2"/>
    </font>
    <font>
      <b/>
      <sz val="8"/>
      <color indexed="8"/>
      <name val="Arial"/>
      <family val="2"/>
    </font>
    <font>
      <b/>
      <sz val="10"/>
      <color indexed="10"/>
      <name val="Arial"/>
      <family val="2"/>
    </font>
    <font>
      <b/>
      <u/>
      <sz val="10"/>
      <color indexed="62"/>
      <name val="Arial"/>
      <family val="2"/>
    </font>
    <font>
      <b/>
      <sz val="10"/>
      <color theme="1"/>
      <name val="Arial"/>
      <family val="2"/>
    </font>
    <font>
      <sz val="10"/>
      <color indexed="8"/>
      <name val="Arial"/>
      <family val="2"/>
    </font>
    <font>
      <sz val="10"/>
      <color theme="1"/>
      <name val="Symbol"/>
      <family val="1"/>
      <charset val="2"/>
    </font>
    <font>
      <b/>
      <sz val="11"/>
      <color theme="1"/>
      <name val="Arial"/>
      <family val="2"/>
    </font>
    <font>
      <b/>
      <sz val="11"/>
      <color indexed="8"/>
      <name val="Arial"/>
      <family val="2"/>
    </font>
    <font>
      <b/>
      <u/>
      <sz val="11"/>
      <color indexed="8"/>
      <name val="Arial"/>
      <family val="2"/>
    </font>
    <font>
      <b/>
      <sz val="11"/>
      <color rgb="FFFF0000"/>
      <name val="Arial"/>
      <family val="2"/>
    </font>
    <font>
      <i/>
      <sz val="10"/>
      <name val="Arial"/>
      <family val="2"/>
    </font>
    <font>
      <b/>
      <i/>
      <sz val="10"/>
      <name val="Arial"/>
      <family val="2"/>
    </font>
    <font>
      <b/>
      <sz val="10"/>
      <color rgb="FFFF0000"/>
      <name val="Arial"/>
      <family val="2"/>
    </font>
    <font>
      <sz val="11"/>
      <color rgb="FF000000"/>
      <name val="Arial"/>
      <family val="2"/>
    </font>
    <font>
      <sz val="9"/>
      <color theme="0"/>
      <name val="Arial"/>
      <family val="2"/>
    </font>
    <font>
      <b/>
      <sz val="9"/>
      <color theme="0"/>
      <name val="Arial"/>
      <family val="2"/>
    </font>
    <font>
      <b/>
      <sz val="9"/>
      <color rgb="FFFF0000"/>
      <name val="Arial"/>
      <family val="2"/>
    </font>
    <font>
      <b/>
      <u/>
      <sz val="9"/>
      <name val="Arial"/>
      <family val="2"/>
    </font>
    <font>
      <b/>
      <sz val="11"/>
      <color theme="3"/>
      <name val="Calibri"/>
      <family val="2"/>
      <scheme val="minor"/>
    </font>
    <font>
      <b/>
      <sz val="14"/>
      <color theme="3"/>
      <name val="Calibri"/>
      <family val="2"/>
      <scheme val="minor"/>
    </font>
    <font>
      <sz val="11"/>
      <color theme="3"/>
      <name val="Calibri"/>
      <family val="2"/>
      <scheme val="minor"/>
    </font>
    <font>
      <b/>
      <sz val="10"/>
      <name val="Arial Black"/>
      <family val="2"/>
    </font>
    <font>
      <sz val="8"/>
      <color theme="0"/>
      <name val="Arial"/>
      <family val="2"/>
    </font>
    <font>
      <b/>
      <sz val="11"/>
      <color rgb="FF000000"/>
      <name val="Arial"/>
      <family val="2"/>
    </font>
    <font>
      <b/>
      <sz val="9"/>
      <color theme="1"/>
      <name val="Arial"/>
      <family val="2"/>
    </font>
    <font>
      <b/>
      <sz val="10"/>
      <name val="Arial"/>
    </font>
    <font>
      <sz val="9"/>
      <color indexed="81"/>
      <name val="Tahoma"/>
      <charset val="1"/>
    </font>
    <font>
      <b/>
      <sz val="9"/>
      <color indexed="81"/>
      <name val="Tahoma"/>
      <charset val="1"/>
    </font>
    <font>
      <sz val="10"/>
      <color theme="3"/>
      <name val="Arial"/>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92D050"/>
        <bgColor indexed="64"/>
      </patternFill>
    </fill>
    <fill>
      <patternFill patternType="solid">
        <fgColor rgb="FF66CCFF"/>
        <bgColor indexed="64"/>
      </patternFill>
    </fill>
    <fill>
      <patternFill patternType="solid">
        <fgColor indexed="13"/>
        <bgColor indexed="64"/>
      </patternFill>
    </fill>
    <fill>
      <patternFill patternType="solid">
        <fgColor rgb="FFFF0000"/>
        <bgColor indexed="64"/>
      </patternFill>
    </fill>
    <fill>
      <patternFill patternType="solid">
        <fgColor rgb="FFFF66FF"/>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4" tint="0.39997558519241921"/>
        <bgColor indexed="64"/>
      </patternFill>
    </fill>
    <fill>
      <patternFill patternType="solid">
        <fgColor rgb="FF7030A0"/>
        <bgColor indexed="64"/>
      </patternFill>
    </fill>
  </fills>
  <borders count="133">
    <border>
      <left/>
      <right/>
      <top/>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n">
        <color indexed="64"/>
      </left>
      <right style="thick">
        <color indexed="64"/>
      </right>
      <top style="thin">
        <color indexed="64"/>
      </top>
      <bottom style="double">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double">
        <color indexed="64"/>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999999"/>
      </left>
      <right/>
      <top/>
      <bottom/>
      <diagonal/>
    </border>
    <border>
      <left style="thin">
        <color rgb="FF999999"/>
      </left>
      <right style="thin">
        <color rgb="FF999999"/>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36" fillId="0" borderId="0"/>
    <xf numFmtId="0" fontId="2" fillId="0" borderId="0"/>
    <xf numFmtId="43" fontId="2" fillId="0" borderId="0" applyFont="0" applyFill="0" applyBorder="0" applyAlignment="0" applyProtection="0"/>
    <xf numFmtId="0" fontId="3" fillId="0" borderId="0"/>
  </cellStyleXfs>
  <cellXfs count="1445">
    <xf numFmtId="0" fontId="0" fillId="0" borderId="0" xfId="0"/>
    <xf numFmtId="0" fontId="0" fillId="0" borderId="0" xfId="0" applyProtection="1">
      <protection locked="0"/>
    </xf>
    <xf numFmtId="0" fontId="4" fillId="0" borderId="0" xfId="0" applyFont="1" applyAlignment="1" applyProtection="1">
      <alignment horizontal="center"/>
      <protection locked="0"/>
    </xf>
    <xf numFmtId="0" fontId="5" fillId="0" borderId="0" xfId="0" applyFont="1" applyAlignment="1" applyProtection="1">
      <alignment horizontal="center"/>
      <protection locked="0"/>
    </xf>
    <xf numFmtId="0" fontId="6" fillId="2" borderId="1"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Protection="1">
      <protection locked="0"/>
    </xf>
    <xf numFmtId="43" fontId="0" fillId="0" borderId="4" xfId="0" applyNumberFormat="1" applyBorder="1" applyProtection="1">
      <protection locked="0"/>
    </xf>
    <xf numFmtId="0" fontId="0" fillId="0" borderId="5" xfId="0" applyBorder="1" applyAlignment="1" applyProtection="1">
      <alignment horizontal="center"/>
      <protection locked="0"/>
    </xf>
    <xf numFmtId="2" fontId="0" fillId="0" borderId="4" xfId="0" applyNumberFormat="1" applyBorder="1" applyProtection="1">
      <protection locked="0"/>
    </xf>
    <xf numFmtId="0" fontId="0" fillId="0" borderId="0" xfId="0" applyAlignment="1" applyProtection="1">
      <alignment horizontal="center"/>
      <protection locked="0"/>
    </xf>
    <xf numFmtId="0" fontId="0" fillId="0" borderId="6" xfId="0" applyBorder="1" applyProtection="1">
      <protection locked="0"/>
    </xf>
    <xf numFmtId="2" fontId="0" fillId="0" borderId="0" xfId="0" applyNumberFormat="1" applyProtection="1">
      <protection locked="0"/>
    </xf>
    <xf numFmtId="43" fontId="0" fillId="0" borderId="4" xfId="0" applyNumberFormat="1" applyBorder="1" applyAlignment="1" applyProtection="1">
      <alignment horizontal="right"/>
      <protection locked="0"/>
    </xf>
    <xf numFmtId="43" fontId="0" fillId="0" borderId="4" xfId="0" applyNumberFormat="1" applyBorder="1" applyAlignment="1" applyProtection="1">
      <alignment horizontal="center"/>
      <protection locked="0"/>
    </xf>
    <xf numFmtId="43" fontId="0" fillId="0" borderId="6" xfId="0" applyNumberFormat="1" applyBorder="1" applyProtection="1">
      <protection locked="0"/>
    </xf>
    <xf numFmtId="43" fontId="10" fillId="0" borderId="8" xfId="1" applyFont="1" applyBorder="1"/>
    <xf numFmtId="0" fontId="11" fillId="0" borderId="0" xfId="0" applyFont="1" applyAlignment="1" applyProtection="1">
      <alignment horizontal="center"/>
      <protection locked="0"/>
    </xf>
    <xf numFmtId="0" fontId="0" fillId="2" borderId="1" xfId="0" applyFill="1" applyBorder="1" applyAlignment="1" applyProtection="1">
      <alignment horizontal="center"/>
      <protection locked="0"/>
    </xf>
    <xf numFmtId="0" fontId="0" fillId="2" borderId="1" xfId="0" applyFill="1" applyBorder="1" applyProtection="1">
      <protection locked="0"/>
    </xf>
    <xf numFmtId="0" fontId="0" fillId="0" borderId="4" xfId="0" applyBorder="1" applyAlignment="1" applyProtection="1">
      <alignment horizontal="center"/>
      <protection locked="0"/>
    </xf>
    <xf numFmtId="43" fontId="0" fillId="0" borderId="4" xfId="0" applyNumberFormat="1" applyBorder="1" applyAlignment="1" applyProtection="1">
      <alignment horizontal="left"/>
      <protection locked="0"/>
    </xf>
    <xf numFmtId="43" fontId="0" fillId="0" borderId="0" xfId="0" applyNumberFormat="1" applyProtection="1">
      <protection locked="0"/>
    </xf>
    <xf numFmtId="43" fontId="0" fillId="0" borderId="4" xfId="1" applyFont="1" applyBorder="1" applyAlignment="1" applyProtection="1">
      <alignment horizontal="right"/>
      <protection locked="0"/>
    </xf>
    <xf numFmtId="43" fontId="0" fillId="0" borderId="0" xfId="1" applyFont="1" applyAlignment="1" applyProtection="1">
      <alignment horizontal="right"/>
      <protection locked="0"/>
    </xf>
    <xf numFmtId="43" fontId="0" fillId="0" borderId="0" xfId="0" applyNumberFormat="1"/>
    <xf numFmtId="0" fontId="0" fillId="0" borderId="0" xfId="0" applyAlignment="1" applyProtection="1">
      <alignment horizontal="right"/>
      <protection locked="0"/>
    </xf>
    <xf numFmtId="4" fontId="0" fillId="0" borderId="0" xfId="0" applyNumberFormat="1" applyProtection="1">
      <protection locked="0"/>
    </xf>
    <xf numFmtId="4" fontId="0" fillId="0" borderId="8" xfId="0" applyNumberFormat="1" applyBorder="1"/>
    <xf numFmtId="0" fontId="0" fillId="0" borderId="4" xfId="0" applyBorder="1" applyAlignment="1" applyProtection="1">
      <alignment horizontal="left"/>
      <protection locked="0"/>
    </xf>
    <xf numFmtId="4" fontId="0" fillId="0" borderId="4" xfId="0" applyNumberFormat="1" applyBorder="1" applyAlignment="1">
      <alignment horizontal="right"/>
    </xf>
    <xf numFmtId="0" fontId="0" fillId="0" borderId="4" xfId="0" applyBorder="1" applyAlignment="1" applyProtection="1">
      <alignment horizontal="right"/>
      <protection locked="0"/>
    </xf>
    <xf numFmtId="4" fontId="0" fillId="0" borderId="4" xfId="0" applyNumberFormat="1" applyBorder="1" applyAlignment="1" applyProtection="1">
      <alignment horizontal="right"/>
      <protection locked="0"/>
    </xf>
    <xf numFmtId="2" fontId="0" fillId="0" borderId="4" xfId="0" applyNumberFormat="1" applyBorder="1" applyAlignment="1" applyProtection="1">
      <alignment horizontal="right"/>
      <protection locked="0"/>
    </xf>
    <xf numFmtId="43" fontId="0" fillId="0" borderId="0" xfId="1" applyFont="1" applyProtection="1">
      <protection locked="0"/>
    </xf>
    <xf numFmtId="0" fontId="5" fillId="0" borderId="0" xfId="0" applyFont="1" applyProtection="1">
      <protection locked="0"/>
    </xf>
    <xf numFmtId="0" fontId="12" fillId="0" borderId="0" xfId="0" applyFont="1" applyAlignment="1" applyProtection="1">
      <alignment horizontal="center"/>
      <protection locked="0"/>
    </xf>
    <xf numFmtId="0" fontId="0" fillId="0" borderId="5" xfId="0" applyBorder="1" applyProtection="1">
      <protection locked="0"/>
    </xf>
    <xf numFmtId="9" fontId="0" fillId="0" borderId="0" xfId="0" applyNumberFormat="1" applyAlignment="1">
      <alignment horizontal="center"/>
    </xf>
    <xf numFmtId="0" fontId="10" fillId="0" borderId="0" xfId="0" applyFont="1" applyProtection="1">
      <protection locked="0"/>
    </xf>
    <xf numFmtId="10" fontId="0" fillId="0" borderId="0" xfId="0" applyNumberFormat="1"/>
    <xf numFmtId="0" fontId="13" fillId="0" borderId="0" xfId="0" applyFont="1" applyProtection="1">
      <protection locked="0"/>
    </xf>
    <xf numFmtId="4" fontId="13" fillId="0" borderId="0" xfId="0" applyNumberFormat="1" applyFont="1"/>
    <xf numFmtId="4" fontId="10" fillId="0" borderId="0" xfId="0" applyNumberFormat="1" applyFont="1"/>
    <xf numFmtId="4" fontId="10" fillId="0" borderId="10" xfId="0" applyNumberFormat="1" applyFont="1" applyBorder="1"/>
    <xf numFmtId="4" fontId="10" fillId="0" borderId="0" xfId="0" applyNumberFormat="1" applyFont="1" applyProtection="1">
      <protection locked="0"/>
    </xf>
    <xf numFmtId="0" fontId="0" fillId="0" borderId="9" xfId="0" applyBorder="1" applyProtection="1">
      <protection locked="0"/>
    </xf>
    <xf numFmtId="0" fontId="0" fillId="0" borderId="1" xfId="0" applyBorder="1" applyProtection="1">
      <protection locked="0"/>
    </xf>
    <xf numFmtId="0" fontId="0" fillId="0" borderId="12" xfId="0" applyBorder="1" applyProtection="1">
      <protection locked="0"/>
    </xf>
    <xf numFmtId="0" fontId="0" fillId="0" borderId="14" xfId="0" applyBorder="1" applyProtection="1">
      <protection locked="0"/>
    </xf>
    <xf numFmtId="0" fontId="14" fillId="0" borderId="0" xfId="0" applyFont="1" applyProtection="1">
      <protection locked="0"/>
    </xf>
    <xf numFmtId="0" fontId="15" fillId="0" borderId="0" xfId="0" applyFont="1" applyProtection="1">
      <protection locked="0"/>
    </xf>
    <xf numFmtId="0" fontId="13" fillId="0" borderId="5" xfId="0" applyFont="1" applyBorder="1" applyProtection="1">
      <protection locked="0"/>
    </xf>
    <xf numFmtId="0" fontId="13" fillId="0" borderId="9" xfId="0" applyFont="1" applyBorder="1" applyProtection="1">
      <protection locked="0"/>
    </xf>
    <xf numFmtId="0" fontId="13" fillId="0" borderId="12" xfId="0" applyFont="1" applyBorder="1" applyProtection="1">
      <protection locked="0"/>
    </xf>
    <xf numFmtId="0" fontId="10" fillId="0" borderId="0" xfId="0" applyFont="1" applyAlignment="1" applyProtection="1">
      <alignment horizontal="center"/>
      <protection locked="0"/>
    </xf>
    <xf numFmtId="0" fontId="17" fillId="0" borderId="0" xfId="0" applyFont="1" applyAlignment="1" applyProtection="1">
      <alignment horizontal="center"/>
      <protection locked="0"/>
    </xf>
    <xf numFmtId="0" fontId="13" fillId="0" borderId="0" xfId="0" applyFont="1" applyAlignment="1" applyProtection="1">
      <alignment horizontal="center"/>
      <protection locked="0"/>
    </xf>
    <xf numFmtId="0" fontId="18" fillId="0" borderId="0" xfId="0" applyFont="1" applyProtection="1">
      <protection locked="0"/>
    </xf>
    <xf numFmtId="9" fontId="18" fillId="0" borderId="0" xfId="2" applyFont="1"/>
    <xf numFmtId="4" fontId="0" fillId="0" borderId="0" xfId="0" applyNumberFormat="1"/>
    <xf numFmtId="165" fontId="0" fillId="0" borderId="0" xfId="0" applyNumberFormat="1"/>
    <xf numFmtId="0" fontId="18" fillId="0" borderId="0" xfId="0" applyFont="1"/>
    <xf numFmtId="43" fontId="10" fillId="0" borderId="3" xfId="1" applyFont="1" applyBorder="1"/>
    <xf numFmtId="43" fontId="13" fillId="0" borderId="0" xfId="1" applyFont="1" applyProtection="1">
      <protection locked="0"/>
    </xf>
    <xf numFmtId="43" fontId="10" fillId="0" borderId="0" xfId="1" applyFont="1" applyProtection="1">
      <protection locked="0"/>
    </xf>
    <xf numFmtId="0" fontId="19" fillId="0" borderId="0" xfId="0" applyFont="1" applyProtection="1">
      <protection locked="0"/>
    </xf>
    <xf numFmtId="43" fontId="5" fillId="0" borderId="0" xfId="1" applyFont="1" applyProtection="1">
      <protection locked="0"/>
    </xf>
    <xf numFmtId="43" fontId="4" fillId="0" borderId="0" xfId="1" applyFont="1" applyProtection="1">
      <protection locked="0"/>
    </xf>
    <xf numFmtId="0" fontId="6" fillId="2" borderId="0" xfId="0" applyFont="1" applyFill="1" applyAlignment="1" applyProtection="1">
      <alignment horizontal="center"/>
      <protection locked="0"/>
    </xf>
    <xf numFmtId="16" fontId="0" fillId="0" borderId="4" xfId="0" applyNumberFormat="1" applyBorder="1" applyAlignment="1" applyProtection="1">
      <alignment horizontal="center"/>
      <protection locked="0"/>
    </xf>
    <xf numFmtId="39" fontId="0" fillId="0" borderId="0" xfId="0" applyNumberFormat="1"/>
    <xf numFmtId="43" fontId="13" fillId="0" borderId="0" xfId="0" applyNumberFormat="1" applyFont="1" applyProtection="1">
      <protection locked="0"/>
    </xf>
    <xf numFmtId="9" fontId="5" fillId="0" borderId="0" xfId="0" applyNumberFormat="1" applyFont="1" applyProtection="1">
      <protection locked="0"/>
    </xf>
    <xf numFmtId="4" fontId="13" fillId="0" borderId="0" xfId="1" applyNumberFormat="1" applyFont="1"/>
    <xf numFmtId="0" fontId="13" fillId="0" borderId="0" xfId="0" applyFont="1"/>
    <xf numFmtId="39" fontId="10" fillId="0" borderId="3" xfId="1" applyNumberFormat="1" applyFont="1" applyBorder="1"/>
    <xf numFmtId="0" fontId="0" fillId="0" borderId="17" xfId="0" applyBorder="1" applyProtection="1">
      <protection locked="0"/>
    </xf>
    <xf numFmtId="0" fontId="20" fillId="0" borderId="0" xfId="0" applyFont="1" applyProtection="1">
      <protection locked="0"/>
    </xf>
    <xf numFmtId="4" fontId="10" fillId="0" borderId="8" xfId="1" applyNumberFormat="1" applyFont="1" applyBorder="1"/>
    <xf numFmtId="43" fontId="10" fillId="0" borderId="0" xfId="1" applyFont="1"/>
    <xf numFmtId="165" fontId="10" fillId="0" borderId="0" xfId="1" applyNumberFormat="1" applyFont="1"/>
    <xf numFmtId="2" fontId="0" fillId="0" borderId="0" xfId="0" applyNumberFormat="1"/>
    <xf numFmtId="0" fontId="17" fillId="0" borderId="0" xfId="0" applyFont="1"/>
    <xf numFmtId="0" fontId="10" fillId="0" borderId="0" xfId="0" applyFont="1"/>
    <xf numFmtId="0" fontId="21" fillId="0" borderId="0" xfId="0" applyFont="1"/>
    <xf numFmtId="0" fontId="22" fillId="0" borderId="0" xfId="0" applyFont="1"/>
    <xf numFmtId="0" fontId="23" fillId="0" borderId="12" xfId="0" applyFont="1" applyBorder="1"/>
    <xf numFmtId="0" fontId="24" fillId="0" borderId="0" xfId="0" applyFont="1"/>
    <xf numFmtId="0" fontId="25" fillId="0" borderId="0" xfId="0" applyFont="1"/>
    <xf numFmtId="0" fontId="0" fillId="0" borderId="18" xfId="0" applyBorder="1"/>
    <xf numFmtId="0" fontId="0" fillId="0" borderId="19" xfId="0" applyBorder="1"/>
    <xf numFmtId="0" fontId="6" fillId="0" borderId="0" xfId="0" applyFont="1"/>
    <xf numFmtId="0" fontId="26" fillId="0" borderId="0" xfId="0" applyFont="1"/>
    <xf numFmtId="0" fontId="0" fillId="0" borderId="0" xfId="0" applyAlignment="1" applyProtection="1">
      <alignment horizontal="left"/>
      <protection locked="0"/>
    </xf>
    <xf numFmtId="0" fontId="0" fillId="0" borderId="20" xfId="0" applyBorder="1"/>
    <xf numFmtId="0" fontId="0" fillId="0" borderId="21" xfId="0" applyBorder="1"/>
    <xf numFmtId="0" fontId="9" fillId="0" borderId="12" xfId="0" applyFont="1" applyBorder="1"/>
    <xf numFmtId="0" fontId="13" fillId="0" borderId="12" xfId="0" applyFont="1" applyBorder="1"/>
    <xf numFmtId="0" fontId="0" fillId="2" borderId="0" xfId="0" applyFill="1"/>
    <xf numFmtId="43" fontId="0" fillId="0" borderId="0" xfId="0" applyNumberFormat="1" applyAlignment="1" applyProtection="1">
      <alignment horizontal="left"/>
      <protection locked="0"/>
    </xf>
    <xf numFmtId="0" fontId="0" fillId="0" borderId="22" xfId="0" applyBorder="1" applyAlignment="1" applyProtection="1">
      <alignment horizontal="center"/>
      <protection locked="0"/>
    </xf>
    <xf numFmtId="43" fontId="0" fillId="0" borderId="22" xfId="0" applyNumberFormat="1" applyBorder="1" applyAlignment="1" applyProtection="1">
      <alignment horizontal="center"/>
      <protection locked="0"/>
    </xf>
    <xf numFmtId="0" fontId="0" fillId="2" borderId="5" xfId="0" applyFill="1" applyBorder="1" applyAlignment="1" applyProtection="1">
      <alignment horizontal="center"/>
      <protection locked="0"/>
    </xf>
    <xf numFmtId="43" fontId="0" fillId="0" borderId="16" xfId="0" applyNumberFormat="1" applyBorder="1" applyAlignment="1" applyProtection="1">
      <alignment horizontal="right"/>
      <protection locked="0"/>
    </xf>
    <xf numFmtId="43" fontId="0" fillId="0" borderId="16" xfId="1" applyFont="1" applyBorder="1" applyAlignment="1" applyProtection="1">
      <alignment horizontal="right"/>
      <protection locked="0"/>
    </xf>
    <xf numFmtId="0" fontId="0" fillId="2" borderId="23" xfId="0" applyFill="1" applyBorder="1" applyAlignment="1" applyProtection="1">
      <alignment horizontal="center"/>
      <protection locked="0"/>
    </xf>
    <xf numFmtId="43" fontId="0" fillId="0" borderId="24" xfId="0" applyNumberFormat="1" applyBorder="1" applyAlignment="1" applyProtection="1">
      <alignment horizontal="right"/>
      <protection locked="0"/>
    </xf>
    <xf numFmtId="0" fontId="0" fillId="2" borderId="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26" xfId="0" applyFill="1" applyBorder="1" applyProtection="1">
      <protection locked="0"/>
    </xf>
    <xf numFmtId="0" fontId="0" fillId="2" borderId="3" xfId="0" applyFill="1" applyBorder="1" applyProtection="1">
      <protection locked="0"/>
    </xf>
    <xf numFmtId="0" fontId="0" fillId="2" borderId="27" xfId="0" applyFill="1" applyBorder="1" applyProtection="1">
      <protection locked="0"/>
    </xf>
    <xf numFmtId="43" fontId="0" fillId="0" borderId="6" xfId="0" applyNumberFormat="1" applyBorder="1" applyAlignment="1" applyProtection="1">
      <alignment horizontal="right"/>
      <protection locked="0"/>
    </xf>
    <xf numFmtId="43" fontId="0" fillId="0" borderId="28" xfId="0" applyNumberFormat="1" applyBorder="1" applyAlignment="1" applyProtection="1">
      <alignment horizontal="right"/>
      <protection locked="0"/>
    </xf>
    <xf numFmtId="43" fontId="0" fillId="0" borderId="11" xfId="0" applyNumberFormat="1" applyBorder="1" applyAlignment="1" applyProtection="1">
      <alignment horizontal="right"/>
      <protection locked="0"/>
    </xf>
    <xf numFmtId="0" fontId="0" fillId="0" borderId="30" xfId="0" applyBorder="1" applyProtection="1">
      <protection locked="0"/>
    </xf>
    <xf numFmtId="43" fontId="0" fillId="0" borderId="30" xfId="0" applyNumberFormat="1" applyBorder="1"/>
    <xf numFmtId="43" fontId="0" fillId="0" borderId="30" xfId="1" applyFont="1" applyBorder="1"/>
    <xf numFmtId="43" fontId="0" fillId="0" borderId="31" xfId="1" applyFont="1" applyBorder="1" applyAlignment="1">
      <alignment horizontal="right"/>
    </xf>
    <xf numFmtId="43" fontId="0" fillId="0" borderId="32" xfId="1" applyFont="1" applyBorder="1" applyAlignment="1">
      <alignment horizontal="right"/>
    </xf>
    <xf numFmtId="43" fontId="0" fillId="0" borderId="32" xfId="1" applyFont="1" applyBorder="1"/>
    <xf numFmtId="43" fontId="0" fillId="0" borderId="33" xfId="0" applyNumberFormat="1" applyBorder="1" applyAlignment="1" applyProtection="1">
      <alignment horizontal="right"/>
      <protection locked="0"/>
    </xf>
    <xf numFmtId="0" fontId="6" fillId="2" borderId="34" xfId="0" applyFont="1" applyFill="1" applyBorder="1" applyAlignment="1" applyProtection="1">
      <alignment horizontal="center"/>
      <protection locked="0"/>
    </xf>
    <xf numFmtId="0" fontId="6" fillId="2" borderId="35" xfId="0" applyFont="1" applyFill="1" applyBorder="1" applyAlignment="1" applyProtection="1">
      <alignment horizontal="center"/>
      <protection locked="0"/>
    </xf>
    <xf numFmtId="2" fontId="0" fillId="0" borderId="3" xfId="0" applyNumberFormat="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36" xfId="0" applyFont="1" applyFill="1" applyBorder="1" applyAlignment="1" applyProtection="1">
      <alignment horizontal="center"/>
      <protection locked="0"/>
    </xf>
    <xf numFmtId="0" fontId="0" fillId="0" borderId="35" xfId="0" applyBorder="1" applyProtection="1">
      <protection locked="0"/>
    </xf>
    <xf numFmtId="0" fontId="0" fillId="0" borderId="37" xfId="0" applyBorder="1" applyAlignment="1" applyProtection="1">
      <alignment horizontal="center"/>
      <protection locked="0"/>
    </xf>
    <xf numFmtId="43" fontId="10" fillId="0" borderId="0" xfId="0" applyNumberFormat="1" applyFont="1" applyProtection="1">
      <protection locked="0"/>
    </xf>
    <xf numFmtId="43" fontId="10" fillId="0" borderId="3" xfId="0" applyNumberFormat="1" applyFont="1" applyBorder="1" applyProtection="1">
      <protection locked="0"/>
    </xf>
    <xf numFmtId="2" fontId="10" fillId="0" borderId="5" xfId="0" applyNumberFormat="1" applyFont="1" applyBorder="1"/>
    <xf numFmtId="2" fontId="10" fillId="0" borderId="3" xfId="1" applyNumberFormat="1" applyFont="1" applyBorder="1"/>
    <xf numFmtId="14" fontId="24" fillId="0" borderId="0" xfId="0" applyNumberFormat="1" applyFont="1"/>
    <xf numFmtId="0" fontId="19" fillId="0" borderId="0" xfId="0" applyFont="1"/>
    <xf numFmtId="39" fontId="0" fillId="0" borderId="0" xfId="0" applyNumberFormat="1" applyProtection="1">
      <protection locked="0"/>
    </xf>
    <xf numFmtId="0" fontId="27" fillId="0" borderId="0" xfId="0" applyFont="1"/>
    <xf numFmtId="0" fontId="28" fillId="0" borderId="0" xfId="0" applyFont="1"/>
    <xf numFmtId="0" fontId="29" fillId="2" borderId="6" xfId="0" applyFont="1" applyFill="1" applyBorder="1" applyAlignment="1">
      <alignment horizontal="center"/>
    </xf>
    <xf numFmtId="0" fontId="29" fillId="2" borderId="14" xfId="0" applyFont="1" applyFill="1" applyBorder="1" applyAlignment="1">
      <alignment horizontal="center"/>
    </xf>
    <xf numFmtId="0" fontId="29" fillId="2" borderId="22" xfId="0" applyFont="1" applyFill="1" applyBorder="1" applyAlignment="1">
      <alignment horizontal="center"/>
    </xf>
    <xf numFmtId="0" fontId="29" fillId="0" borderId="12" xfId="0" applyFont="1" applyBorder="1"/>
    <xf numFmtId="0" fontId="8" fillId="0" borderId="17" xfId="0" applyFont="1" applyBorder="1"/>
    <xf numFmtId="0" fontId="30" fillId="0" borderId="12" xfId="0" applyFont="1" applyBorder="1"/>
    <xf numFmtId="0" fontId="8" fillId="0" borderId="12" xfId="0" applyFont="1" applyBorder="1"/>
    <xf numFmtId="4" fontId="8" fillId="0" borderId="17" xfId="0" applyNumberFormat="1" applyFont="1" applyBorder="1"/>
    <xf numFmtId="4" fontId="8" fillId="2" borderId="17" xfId="0" applyNumberFormat="1" applyFont="1" applyFill="1" applyBorder="1"/>
    <xf numFmtId="0" fontId="30" fillId="0" borderId="22" xfId="0" applyFont="1" applyBorder="1"/>
    <xf numFmtId="0" fontId="8" fillId="0" borderId="0" xfId="0" applyFont="1"/>
    <xf numFmtId="0" fontId="8" fillId="0" borderId="38" xfId="0" applyFont="1" applyBorder="1"/>
    <xf numFmtId="4" fontId="8" fillId="0" borderId="38" xfId="0" applyNumberFormat="1" applyFont="1" applyBorder="1"/>
    <xf numFmtId="4" fontId="8" fillId="2" borderId="38" xfId="0" applyNumberFormat="1" applyFont="1" applyFill="1" applyBorder="1"/>
    <xf numFmtId="0" fontId="30" fillId="0" borderId="17" xfId="0" applyFont="1" applyBorder="1"/>
    <xf numFmtId="0" fontId="29" fillId="0" borderId="17" xfId="0" applyFont="1" applyBorder="1"/>
    <xf numFmtId="0" fontId="8" fillId="0" borderId="8" xfId="0" applyFont="1" applyBorder="1"/>
    <xf numFmtId="0" fontId="29" fillId="0" borderId="0" xfId="0" applyFont="1"/>
    <xf numFmtId="4" fontId="8" fillId="0" borderId="0" xfId="0" applyNumberFormat="1" applyFont="1"/>
    <xf numFmtId="0" fontId="29" fillId="2" borderId="12" xfId="0" applyFont="1" applyFill="1" applyBorder="1" applyAlignment="1">
      <alignment horizontal="center"/>
    </xf>
    <xf numFmtId="0" fontId="29" fillId="2" borderId="17" xfId="0" applyFont="1" applyFill="1" applyBorder="1" applyAlignment="1">
      <alignment horizontal="center"/>
    </xf>
    <xf numFmtId="0" fontId="29" fillId="0" borderId="39" xfId="0" applyFont="1" applyBorder="1"/>
    <xf numFmtId="0" fontId="8" fillId="0" borderId="40" xfId="0" applyFont="1" applyBorder="1"/>
    <xf numFmtId="4" fontId="8" fillId="0" borderId="39" xfId="0" applyNumberFormat="1" applyFont="1" applyBorder="1"/>
    <xf numFmtId="4" fontId="8" fillId="2" borderId="39" xfId="0" applyNumberFormat="1" applyFont="1" applyFill="1" applyBorder="1"/>
    <xf numFmtId="0" fontId="8" fillId="0" borderId="39" xfId="0" applyFont="1" applyBorder="1"/>
    <xf numFmtId="0" fontId="8" fillId="0" borderId="13" xfId="0" applyFont="1" applyBorder="1"/>
    <xf numFmtId="0" fontId="8" fillId="0" borderId="41" xfId="0" applyFont="1" applyBorder="1"/>
    <xf numFmtId="0" fontId="8" fillId="0" borderId="22" xfId="0" applyFont="1" applyBorder="1"/>
    <xf numFmtId="0" fontId="8" fillId="0" borderId="6" xfId="0" applyFont="1" applyBorder="1"/>
    <xf numFmtId="4" fontId="8" fillId="0" borderId="6" xfId="0" applyNumberFormat="1" applyFont="1" applyBorder="1"/>
    <xf numFmtId="0" fontId="29" fillId="2" borderId="4" xfId="0" applyFont="1" applyFill="1" applyBorder="1"/>
    <xf numFmtId="0" fontId="8" fillId="2" borderId="4" xfId="0" applyFont="1" applyFill="1" applyBorder="1"/>
    <xf numFmtId="4" fontId="8" fillId="2" borderId="4" xfId="0" applyNumberFormat="1" applyFont="1" applyFill="1" applyBorder="1"/>
    <xf numFmtId="0" fontId="8" fillId="0" borderId="17" xfId="0" applyFont="1" applyBorder="1" applyProtection="1">
      <protection locked="0"/>
    </xf>
    <xf numFmtId="4" fontId="8" fillId="0" borderId="13" xfId="0" applyNumberFormat="1" applyFont="1" applyBorder="1" applyProtection="1">
      <protection locked="0"/>
    </xf>
    <xf numFmtId="0" fontId="29" fillId="2" borderId="4" xfId="0" applyFont="1" applyFill="1" applyBorder="1" applyProtection="1">
      <protection locked="0"/>
    </xf>
    <xf numFmtId="0" fontId="8" fillId="2" borderId="26" xfId="0" applyFont="1" applyFill="1" applyBorder="1" applyProtection="1">
      <protection locked="0"/>
    </xf>
    <xf numFmtId="4" fontId="8" fillId="2" borderId="4" xfId="0" applyNumberFormat="1" applyFont="1" applyFill="1" applyBorder="1" applyProtection="1">
      <protection locked="0"/>
    </xf>
    <xf numFmtId="4" fontId="8" fillId="2" borderId="16" xfId="0" applyNumberFormat="1" applyFont="1" applyFill="1" applyBorder="1" applyProtection="1">
      <protection locked="0"/>
    </xf>
    <xf numFmtId="0" fontId="29" fillId="2" borderId="26" xfId="0" applyFont="1" applyFill="1" applyBorder="1"/>
    <xf numFmtId="0" fontId="8" fillId="2" borderId="26" xfId="0" applyFont="1" applyFill="1" applyBorder="1"/>
    <xf numFmtId="0" fontId="29" fillId="0" borderId="38" xfId="0" applyFont="1" applyBorder="1"/>
    <xf numFmtId="0" fontId="29" fillId="0" borderId="6" xfId="0" applyFont="1" applyBorder="1"/>
    <xf numFmtId="0" fontId="0" fillId="2" borderId="1" xfId="0" applyFill="1" applyBorder="1"/>
    <xf numFmtId="0" fontId="29" fillId="2" borderId="39" xfId="0" applyFont="1" applyFill="1" applyBorder="1" applyAlignment="1">
      <alignment horizontal="center"/>
    </xf>
    <xf numFmtId="0" fontId="29" fillId="2" borderId="42" xfId="0" applyFont="1" applyFill="1" applyBorder="1" applyAlignment="1">
      <alignment horizontal="center"/>
    </xf>
    <xf numFmtId="0" fontId="0" fillId="0" borderId="17" xfId="0" applyBorder="1"/>
    <xf numFmtId="0" fontId="0" fillId="0" borderId="4" xfId="0" applyBorder="1"/>
    <xf numFmtId="0" fontId="0" fillId="2" borderId="14" xfId="0" applyFill="1" applyBorder="1"/>
    <xf numFmtId="0" fontId="10" fillId="2" borderId="22" xfId="0" applyFont="1" applyFill="1" applyBorder="1" applyAlignment="1">
      <alignment horizontal="center"/>
    </xf>
    <xf numFmtId="0" fontId="0" fillId="2" borderId="15" xfId="0" applyFill="1" applyBorder="1"/>
    <xf numFmtId="0" fontId="0" fillId="0" borderId="12" xfId="0" applyBorder="1"/>
    <xf numFmtId="2" fontId="29" fillId="2" borderId="6" xfId="0" applyNumberFormat="1" applyFont="1" applyFill="1" applyBorder="1" applyAlignment="1">
      <alignment horizontal="center"/>
    </xf>
    <xf numFmtId="2" fontId="0" fillId="2" borderId="22" xfId="0" applyNumberFormat="1" applyFill="1" applyBorder="1"/>
    <xf numFmtId="2" fontId="0" fillId="0" borderId="17" xfId="0" applyNumberFormat="1" applyBorder="1"/>
    <xf numFmtId="0" fontId="0" fillId="0" borderId="24" xfId="0" applyBorder="1"/>
    <xf numFmtId="43" fontId="0" fillId="0" borderId="0" xfId="0" applyNumberFormat="1" applyAlignment="1" applyProtection="1">
      <alignment horizontal="right"/>
      <protection locked="0"/>
    </xf>
    <xf numFmtId="43" fontId="0" fillId="0" borderId="0" xfId="0" applyNumberFormat="1" applyAlignment="1" applyProtection="1">
      <alignment horizontal="center"/>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44" fontId="0" fillId="0" borderId="37" xfId="0" applyNumberFormat="1" applyBorder="1"/>
    <xf numFmtId="0" fontId="0" fillId="0" borderId="0" xfId="0" applyAlignment="1">
      <alignment horizontal="center"/>
    </xf>
    <xf numFmtId="166" fontId="0" fillId="0" borderId="4" xfId="0" applyNumberFormat="1" applyBorder="1" applyAlignment="1" applyProtection="1">
      <alignment horizontal="center"/>
      <protection locked="0"/>
    </xf>
    <xf numFmtId="166" fontId="0" fillId="0" borderId="4" xfId="0" applyNumberFormat="1" applyBorder="1" applyProtection="1">
      <protection locked="0"/>
    </xf>
    <xf numFmtId="0" fontId="6" fillId="2" borderId="22" xfId="0" applyFont="1" applyFill="1" applyBorder="1" applyAlignment="1" applyProtection="1">
      <alignment horizontal="center"/>
      <protection locked="0"/>
    </xf>
    <xf numFmtId="16" fontId="0" fillId="2" borderId="17" xfId="0" applyNumberFormat="1" applyFill="1" applyBorder="1" applyProtection="1">
      <protection locked="0"/>
    </xf>
    <xf numFmtId="0" fontId="0" fillId="2" borderId="17" xfId="0" applyFill="1" applyBorder="1" applyProtection="1">
      <protection locked="0"/>
    </xf>
    <xf numFmtId="0" fontId="0" fillId="0" borderId="55" xfId="0" applyBorder="1" applyProtection="1">
      <protection locked="0"/>
    </xf>
    <xf numFmtId="0" fontId="0" fillId="2" borderId="22" xfId="0" applyFill="1" applyBorder="1" applyProtection="1">
      <protection locked="0"/>
    </xf>
    <xf numFmtId="0" fontId="19" fillId="0" borderId="0" xfId="0" applyFont="1" applyAlignment="1" applyProtection="1">
      <alignment horizontal="left"/>
      <protection locked="0"/>
    </xf>
    <xf numFmtId="0" fontId="16" fillId="0" borderId="0" xfId="0" applyFont="1" applyAlignment="1" applyProtection="1">
      <alignment horizontal="left" indent="1"/>
      <protection locked="0"/>
    </xf>
    <xf numFmtId="0" fontId="13" fillId="0" borderId="0" xfId="0" applyFont="1" applyAlignment="1" applyProtection="1">
      <alignment horizontal="left" indent="1"/>
      <protection locked="0"/>
    </xf>
    <xf numFmtId="0" fontId="5" fillId="0" borderId="0" xfId="0" applyFont="1" applyAlignment="1" applyProtection="1">
      <alignment horizontal="left" indent="1"/>
      <protection locked="0"/>
    </xf>
    <xf numFmtId="0" fontId="10" fillId="0" borderId="0" xfId="0" applyFont="1" applyAlignment="1" applyProtection="1">
      <alignment horizontal="left" indent="1"/>
      <protection locked="0"/>
    </xf>
    <xf numFmtId="0" fontId="4" fillId="0" borderId="0" xfId="0" applyFont="1" applyAlignment="1" applyProtection="1">
      <alignment horizontal="left" indent="1"/>
      <protection locked="0"/>
    </xf>
    <xf numFmtId="0" fontId="0" fillId="0" borderId="0" xfId="0" applyAlignment="1" applyProtection="1">
      <alignment horizontal="left" indent="1"/>
      <protection locked="0"/>
    </xf>
    <xf numFmtId="4" fontId="13" fillId="0" borderId="0" xfId="1" applyNumberFormat="1" applyFont="1" applyAlignment="1">
      <alignment horizontal="right"/>
    </xf>
    <xf numFmtId="0" fontId="0" fillId="0" borderId="0" xfId="0" applyAlignment="1">
      <alignment horizontal="right"/>
    </xf>
    <xf numFmtId="0" fontId="13" fillId="0" borderId="0" xfId="0" applyFont="1" applyAlignment="1">
      <alignment horizontal="right"/>
    </xf>
    <xf numFmtId="9" fontId="13" fillId="0" borderId="0" xfId="0" applyNumberFormat="1" applyFont="1" applyAlignment="1">
      <alignment horizontal="right"/>
    </xf>
    <xf numFmtId="9" fontId="10" fillId="0" borderId="3" xfId="0" applyNumberFormat="1" applyFont="1" applyBorder="1" applyAlignment="1">
      <alignment horizontal="right"/>
    </xf>
    <xf numFmtId="0" fontId="10" fillId="0" borderId="0" xfId="0" applyFont="1" applyAlignment="1">
      <alignment horizontal="centerContinuous"/>
    </xf>
    <xf numFmtId="41" fontId="0" fillId="0" borderId="0" xfId="0" applyNumberFormat="1"/>
    <xf numFmtId="4" fontId="0" fillId="0" borderId="4" xfId="0" applyNumberFormat="1" applyBorder="1" applyProtection="1">
      <protection locked="0"/>
    </xf>
    <xf numFmtId="4" fontId="3" fillId="0" borderId="26" xfId="1" applyNumberFormat="1" applyBorder="1" applyProtection="1">
      <protection locked="0"/>
    </xf>
    <xf numFmtId="4" fontId="0" fillId="0" borderId="6" xfId="0" applyNumberFormat="1" applyBorder="1" applyProtection="1">
      <protection locked="0"/>
    </xf>
    <xf numFmtId="4" fontId="0" fillId="0" borderId="9" xfId="0" applyNumberFormat="1" applyBorder="1" applyProtection="1">
      <protection locked="0"/>
    </xf>
    <xf numFmtId="4" fontId="0" fillId="0" borderId="55" xfId="1" applyNumberFormat="1" applyFont="1" applyBorder="1"/>
    <xf numFmtId="4" fontId="0" fillId="0" borderId="26" xfId="0" applyNumberFormat="1" applyBorder="1" applyAlignment="1" applyProtection="1">
      <alignment horizontal="right"/>
      <protection locked="0"/>
    </xf>
    <xf numFmtId="4" fontId="10" fillId="0" borderId="38" xfId="1" applyNumberFormat="1" applyFont="1" applyBorder="1"/>
    <xf numFmtId="4" fontId="0" fillId="0" borderId="4" xfId="0" applyNumberFormat="1" applyBorder="1"/>
    <xf numFmtId="4" fontId="3" fillId="0" borderId="4" xfId="1" applyNumberFormat="1" applyBorder="1" applyProtection="1">
      <protection locked="0"/>
    </xf>
    <xf numFmtId="39" fontId="0" fillId="0" borderId="4" xfId="0" applyNumberFormat="1" applyBorder="1" applyProtection="1">
      <protection locked="0"/>
    </xf>
    <xf numFmtId="4" fontId="0" fillId="0" borderId="58" xfId="0" applyNumberFormat="1" applyBorder="1" applyProtection="1">
      <protection locked="0"/>
    </xf>
    <xf numFmtId="0" fontId="6" fillId="2" borderId="11" xfId="0" applyFont="1" applyFill="1" applyBorder="1" applyAlignment="1" applyProtection="1">
      <alignment horizontal="center"/>
      <protection locked="0"/>
    </xf>
    <xf numFmtId="0" fontId="6" fillId="2" borderId="60" xfId="0" applyFont="1" applyFill="1" applyBorder="1" applyAlignment="1" applyProtection="1">
      <alignment horizontal="center"/>
      <protection locked="0"/>
    </xf>
    <xf numFmtId="0" fontId="0" fillId="0" borderId="22" xfId="0" applyBorder="1" applyProtection="1">
      <protection locked="0"/>
    </xf>
    <xf numFmtId="43" fontId="0" fillId="0" borderId="22" xfId="1" applyFont="1" applyBorder="1" applyProtection="1">
      <protection locked="0"/>
    </xf>
    <xf numFmtId="0" fontId="0" fillId="0" borderId="59" xfId="0" applyBorder="1" applyProtection="1">
      <protection locked="0"/>
    </xf>
    <xf numFmtId="0" fontId="0" fillId="0" borderId="38" xfId="0" applyBorder="1" applyProtection="1">
      <protection locked="0"/>
    </xf>
    <xf numFmtId="0" fontId="10" fillId="0" borderId="38" xfId="0" applyFont="1" applyBorder="1" applyProtection="1">
      <protection locked="0"/>
    </xf>
    <xf numFmtId="0" fontId="11" fillId="0" borderId="0" xfId="0" applyFont="1"/>
    <xf numFmtId="17" fontId="24" fillId="0" borderId="0" xfId="0" applyNumberFormat="1" applyFont="1"/>
    <xf numFmtId="167" fontId="24" fillId="0" borderId="0" xfId="0" applyNumberFormat="1" applyFont="1"/>
    <xf numFmtId="0" fontId="0" fillId="0" borderId="65" xfId="0" applyBorder="1"/>
    <xf numFmtId="0" fontId="0" fillId="0" borderId="41" xfId="0" applyBorder="1"/>
    <xf numFmtId="0" fontId="4" fillId="0" borderId="41" xfId="0" applyFont="1" applyBorder="1" applyAlignment="1">
      <alignment horizontal="center"/>
    </xf>
    <xf numFmtId="0" fontId="4" fillId="0" borderId="66" xfId="0" applyFont="1" applyBorder="1" applyAlignment="1">
      <alignment horizontal="center"/>
    </xf>
    <xf numFmtId="0" fontId="10" fillId="0" borderId="53" xfId="0" applyFont="1" applyBorder="1"/>
    <xf numFmtId="0" fontId="10" fillId="0" borderId="67" xfId="0" applyFont="1" applyBorder="1"/>
    <xf numFmtId="0" fontId="10" fillId="0" borderId="41" xfId="0" applyFont="1" applyBorder="1"/>
    <xf numFmtId="0" fontId="10" fillId="0" borderId="66" xfId="0" applyFont="1" applyBorder="1"/>
    <xf numFmtId="0" fontId="4" fillId="0" borderId="68" xfId="0" applyFont="1" applyBorder="1"/>
    <xf numFmtId="0" fontId="4" fillId="0" borderId="0" xfId="0" applyFont="1"/>
    <xf numFmtId="0" fontId="4" fillId="0" borderId="0" xfId="0" applyFont="1" applyAlignment="1">
      <alignment horizontal="center"/>
    </xf>
    <xf numFmtId="0" fontId="10" fillId="0" borderId="69" xfId="0" applyFont="1" applyBorder="1"/>
    <xf numFmtId="0" fontId="10" fillId="0" borderId="41" xfId="0" applyFont="1" applyBorder="1" applyAlignment="1">
      <alignment horizontal="center"/>
    </xf>
    <xf numFmtId="0" fontId="10" fillId="0" borderId="65" xfId="0" applyFont="1" applyBorder="1" applyAlignment="1">
      <alignment horizontal="center"/>
    </xf>
    <xf numFmtId="0" fontId="10" fillId="0" borderId="70" xfId="0" applyFont="1" applyBorder="1"/>
    <xf numFmtId="0" fontId="10" fillId="0" borderId="71" xfId="0" applyFont="1" applyBorder="1"/>
    <xf numFmtId="0" fontId="10" fillId="0" borderId="46" xfId="0" applyFont="1" applyBorder="1"/>
    <xf numFmtId="0" fontId="10" fillId="0" borderId="0" xfId="0" applyFont="1" applyAlignment="1">
      <alignment horizontal="center"/>
    </xf>
    <xf numFmtId="0" fontId="10" fillId="0" borderId="70" xfId="0" applyFont="1" applyBorder="1" applyAlignment="1">
      <alignment horizontal="center"/>
    </xf>
    <xf numFmtId="0" fontId="10" fillId="0" borderId="71" xfId="0" applyFont="1" applyBorder="1" applyAlignment="1">
      <alignment horizontal="right"/>
    </xf>
    <xf numFmtId="0" fontId="10" fillId="0" borderId="72" xfId="0" applyFont="1" applyBorder="1" applyAlignment="1">
      <alignment horizontal="right"/>
    </xf>
    <xf numFmtId="0" fontId="10" fillId="0" borderId="68" xfId="0" applyFont="1" applyBorder="1"/>
    <xf numFmtId="0" fontId="10" fillId="0" borderId="39" xfId="0" applyFont="1" applyBorder="1"/>
    <xf numFmtId="0" fontId="13" fillId="0" borderId="39" xfId="0" applyFont="1" applyBorder="1"/>
    <xf numFmtId="4" fontId="0" fillId="0" borderId="69" xfId="0" applyNumberFormat="1" applyBorder="1"/>
    <xf numFmtId="4" fontId="13" fillId="0" borderId="66" xfId="0" applyNumberFormat="1" applyFont="1" applyBorder="1" applyAlignment="1">
      <alignment horizontal="center"/>
    </xf>
    <xf numFmtId="4" fontId="13" fillId="0" borderId="69" xfId="0" applyNumberFormat="1" applyFont="1" applyBorder="1" applyAlignment="1">
      <alignment horizontal="center"/>
    </xf>
    <xf numFmtId="4" fontId="10" fillId="0" borderId="39" xfId="0" applyNumberFormat="1" applyFont="1" applyBorder="1" applyAlignment="1">
      <alignment horizontal="right"/>
    </xf>
    <xf numFmtId="4" fontId="10" fillId="0" borderId="73" xfId="0" applyNumberFormat="1" applyFont="1" applyBorder="1" applyAlignment="1">
      <alignment horizontal="right"/>
    </xf>
    <xf numFmtId="0" fontId="10" fillId="0" borderId="74" xfId="0" applyFont="1" applyBorder="1"/>
    <xf numFmtId="0" fontId="10" fillId="0" borderId="22" xfId="0" applyFont="1" applyBorder="1"/>
    <xf numFmtId="0" fontId="13" fillId="0" borderId="22" xfId="0" applyFont="1" applyBorder="1"/>
    <xf numFmtId="0" fontId="10" fillId="0" borderId="5" xfId="0" applyFont="1" applyBorder="1"/>
    <xf numFmtId="4" fontId="0" fillId="0" borderId="75" xfId="0" applyNumberFormat="1" applyBorder="1"/>
    <xf numFmtId="4" fontId="13" fillId="0" borderId="5" xfId="0" applyNumberFormat="1" applyFont="1" applyBorder="1" applyAlignment="1">
      <alignment horizontal="center"/>
    </xf>
    <xf numFmtId="4" fontId="13" fillId="0" borderId="75" xfId="0" applyNumberFormat="1" applyFont="1" applyBorder="1" applyAlignment="1">
      <alignment horizontal="center"/>
    </xf>
    <xf numFmtId="4" fontId="10" fillId="0" borderId="22" xfId="0" applyNumberFormat="1" applyFont="1" applyBorder="1" applyAlignment="1">
      <alignment horizontal="right"/>
    </xf>
    <xf numFmtId="4" fontId="10" fillId="0" borderId="76" xfId="0" applyNumberFormat="1" applyFont="1" applyBorder="1" applyAlignment="1">
      <alignment horizontal="right"/>
    </xf>
    <xf numFmtId="0" fontId="10" fillId="0" borderId="17" xfId="0" applyFont="1" applyBorder="1"/>
    <xf numFmtId="0" fontId="13" fillId="0" borderId="17" xfId="0" applyFont="1" applyBorder="1"/>
    <xf numFmtId="4" fontId="0" fillId="0" borderId="46" xfId="0" applyNumberFormat="1" applyBorder="1"/>
    <xf numFmtId="4" fontId="13" fillId="0" borderId="0" xfId="0" applyNumberFormat="1" applyFont="1" applyAlignment="1">
      <alignment horizontal="center"/>
    </xf>
    <xf numFmtId="4" fontId="13" fillId="0" borderId="46" xfId="0" applyNumberFormat="1" applyFont="1" applyBorder="1" applyAlignment="1">
      <alignment horizontal="center"/>
    </xf>
    <xf numFmtId="4" fontId="10" fillId="0" borderId="17" xfId="0" applyNumberFormat="1" applyFont="1" applyBorder="1" applyAlignment="1">
      <alignment horizontal="right"/>
    </xf>
    <xf numFmtId="4" fontId="10" fillId="0" borderId="47" xfId="0" applyNumberFormat="1" applyFont="1" applyBorder="1" applyAlignment="1">
      <alignment horizontal="right"/>
    </xf>
    <xf numFmtId="4" fontId="0" fillId="0" borderId="17" xfId="0" applyNumberFormat="1" applyBorder="1"/>
    <xf numFmtId="4" fontId="0" fillId="0" borderId="47" xfId="0" applyNumberFormat="1" applyBorder="1"/>
    <xf numFmtId="0" fontId="0" fillId="0" borderId="22" xfId="0" applyBorder="1"/>
    <xf numFmtId="0" fontId="0" fillId="0" borderId="5" xfId="0" applyBorder="1"/>
    <xf numFmtId="4" fontId="0" fillId="0" borderId="5" xfId="0" applyNumberFormat="1" applyBorder="1"/>
    <xf numFmtId="4" fontId="0" fillId="0" borderId="22" xfId="0" applyNumberFormat="1" applyBorder="1"/>
    <xf numFmtId="4" fontId="0" fillId="0" borderId="76" xfId="0" applyNumberFormat="1" applyBorder="1"/>
    <xf numFmtId="4" fontId="0" fillId="0" borderId="51" xfId="0" applyNumberFormat="1" applyBorder="1"/>
    <xf numFmtId="0" fontId="0" fillId="0" borderId="42" xfId="0" applyBorder="1"/>
    <xf numFmtId="0" fontId="0" fillId="0" borderId="71" xfId="0" applyBorder="1"/>
    <xf numFmtId="4" fontId="0" fillId="0" borderId="71" xfId="0" applyNumberFormat="1" applyBorder="1"/>
    <xf numFmtId="4" fontId="0" fillId="0" borderId="48" xfId="0" applyNumberFormat="1" applyBorder="1"/>
    <xf numFmtId="4" fontId="0" fillId="0" borderId="42" xfId="0" applyNumberFormat="1" applyBorder="1"/>
    <xf numFmtId="4" fontId="0" fillId="0" borderId="49" xfId="0" applyNumberFormat="1" applyBorder="1"/>
    <xf numFmtId="4" fontId="0" fillId="0" borderId="39" xfId="0" applyNumberFormat="1" applyBorder="1"/>
    <xf numFmtId="4" fontId="0" fillId="0" borderId="73" xfId="0" applyNumberFormat="1" applyBorder="1"/>
    <xf numFmtId="0" fontId="10" fillId="0" borderId="65" xfId="0" applyFont="1" applyBorder="1"/>
    <xf numFmtId="0" fontId="0" fillId="0" borderId="30" xfId="0" applyBorder="1"/>
    <xf numFmtId="0" fontId="0" fillId="0" borderId="40" xfId="0" applyBorder="1"/>
    <xf numFmtId="4" fontId="0" fillId="0" borderId="29" xfId="0" applyNumberFormat="1" applyBorder="1"/>
    <xf numFmtId="4" fontId="0" fillId="0" borderId="41" xfId="0" applyNumberFormat="1" applyBorder="1"/>
    <xf numFmtId="4" fontId="0" fillId="0" borderId="13" xfId="0" applyNumberFormat="1" applyBorder="1"/>
    <xf numFmtId="4" fontId="10" fillId="0" borderId="46" xfId="0" applyNumberFormat="1" applyFont="1" applyBorder="1"/>
    <xf numFmtId="4" fontId="10" fillId="0" borderId="13" xfId="0" applyNumberFormat="1" applyFont="1" applyBorder="1"/>
    <xf numFmtId="4" fontId="10" fillId="0" borderId="17" xfId="0" applyNumberFormat="1" applyFont="1" applyBorder="1"/>
    <xf numFmtId="4" fontId="10" fillId="0" borderId="47" xfId="0" applyNumberFormat="1" applyFont="1" applyBorder="1"/>
    <xf numFmtId="0" fontId="0" fillId="0" borderId="1" xfId="0" applyBorder="1" applyAlignment="1" applyProtection="1">
      <alignment horizontal="center"/>
      <protection locked="0"/>
    </xf>
    <xf numFmtId="0" fontId="10" fillId="0" borderId="0" xfId="0" applyFont="1" applyAlignment="1" applyProtection="1">
      <alignment horizontal="centerContinuous"/>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13" fillId="0" borderId="5" xfId="0" applyFont="1" applyBorder="1" applyAlignment="1" applyProtection="1">
      <alignment horizontal="center"/>
      <protection locked="0"/>
    </xf>
    <xf numFmtId="0" fontId="16" fillId="0" borderId="0" xfId="0" applyFont="1" applyProtection="1">
      <protection locked="0"/>
    </xf>
    <xf numFmtId="4" fontId="0" fillId="0" borderId="0" xfId="0" applyNumberFormat="1" applyAlignment="1">
      <alignment horizontal="right"/>
    </xf>
    <xf numFmtId="43" fontId="13" fillId="0" borderId="1" xfId="1" applyFont="1" applyBorder="1"/>
    <xf numFmtId="7" fontId="10" fillId="0" borderId="5" xfId="0" applyNumberFormat="1" applyFont="1" applyBorder="1"/>
    <xf numFmtId="0" fontId="4" fillId="0" borderId="0" xfId="0" applyFont="1" applyProtection="1">
      <protection locked="0"/>
    </xf>
    <xf numFmtId="164" fontId="10" fillId="0" borderId="0" xfId="0" applyNumberFormat="1" applyFont="1"/>
    <xf numFmtId="0" fontId="5" fillId="0" borderId="0" xfId="0" applyFont="1"/>
    <xf numFmtId="41" fontId="0" fillId="0" borderId="0" xfId="0" applyNumberFormat="1" applyAlignment="1">
      <alignment horizontal="right"/>
    </xf>
    <xf numFmtId="41" fontId="13" fillId="0" borderId="0" xfId="0" applyNumberFormat="1" applyFont="1" applyAlignment="1">
      <alignment horizontal="right"/>
    </xf>
    <xf numFmtId="164" fontId="10" fillId="0" borderId="5" xfId="1" applyNumberFormat="1" applyFont="1" applyBorder="1" applyAlignment="1">
      <alignment horizontal="right"/>
    </xf>
    <xf numFmtId="0" fontId="0" fillId="0" borderId="51" xfId="0" applyBorder="1" applyProtection="1">
      <protection locked="0"/>
    </xf>
    <xf numFmtId="44" fontId="0" fillId="0" borderId="52" xfId="0" applyNumberFormat="1" applyBorder="1"/>
    <xf numFmtId="0" fontId="0" fillId="0" borderId="29" xfId="0" applyBorder="1" applyProtection="1">
      <protection locked="0"/>
    </xf>
    <xf numFmtId="4" fontId="0" fillId="0" borderId="30" xfId="0" applyNumberFormat="1" applyBorder="1"/>
    <xf numFmtId="44" fontId="0" fillId="0" borderId="54" xfId="0" applyNumberFormat="1" applyBorder="1"/>
    <xf numFmtId="43" fontId="0" fillId="0" borderId="26" xfId="0" applyNumberFormat="1" applyBorder="1" applyAlignment="1" applyProtection="1">
      <alignment horizontal="right"/>
      <protection locked="0"/>
    </xf>
    <xf numFmtId="0" fontId="0" fillId="0" borderId="26" xfId="0" applyBorder="1"/>
    <xf numFmtId="43" fontId="0" fillId="0" borderId="26" xfId="1" applyFont="1" applyBorder="1" applyAlignment="1" applyProtection="1">
      <alignment horizontal="right"/>
      <protection locked="0"/>
    </xf>
    <xf numFmtId="43" fontId="0" fillId="0" borderId="9" xfId="0" applyNumberFormat="1" applyBorder="1" applyAlignment="1" applyProtection="1">
      <alignment horizontal="right"/>
      <protection locked="0"/>
    </xf>
    <xf numFmtId="43" fontId="0" fillId="0" borderId="67" xfId="1" applyFont="1" applyBorder="1" applyAlignment="1">
      <alignment horizontal="right"/>
    </xf>
    <xf numFmtId="2" fontId="0" fillId="0" borderId="26" xfId="0" applyNumberFormat="1" applyBorder="1" applyAlignment="1" applyProtection="1">
      <alignment horizontal="right"/>
      <protection locked="0"/>
    </xf>
    <xf numFmtId="43" fontId="0" fillId="0" borderId="26" xfId="0" applyNumberFormat="1" applyBorder="1" applyProtection="1">
      <protection locked="0"/>
    </xf>
    <xf numFmtId="14" fontId="0" fillId="0" borderId="0" xfId="0" applyNumberFormat="1"/>
    <xf numFmtId="0" fontId="31" fillId="0" borderId="17" xfId="0" applyFont="1" applyBorder="1"/>
    <xf numFmtId="0" fontId="29" fillId="2" borderId="30" xfId="0" applyFont="1" applyFill="1" applyBorder="1"/>
    <xf numFmtId="0" fontId="8" fillId="2" borderId="30" xfId="0" applyFont="1" applyFill="1" applyBorder="1"/>
    <xf numFmtId="4" fontId="8" fillId="2" borderId="30" xfId="0" applyNumberFormat="1" applyFont="1" applyFill="1" applyBorder="1"/>
    <xf numFmtId="168" fontId="0" fillId="0" borderId="4" xfId="0" applyNumberFormat="1" applyBorder="1" applyProtection="1">
      <protection locked="0"/>
    </xf>
    <xf numFmtId="4" fontId="8" fillId="2" borderId="3" xfId="0" applyNumberFormat="1" applyFont="1" applyFill="1" applyBorder="1" applyProtection="1">
      <protection locked="0"/>
    </xf>
    <xf numFmtId="0" fontId="8" fillId="2" borderId="77" xfId="0" applyFont="1" applyFill="1" applyBorder="1"/>
    <xf numFmtId="4" fontId="8" fillId="2" borderId="67" xfId="0" applyNumberFormat="1" applyFont="1" applyFill="1" applyBorder="1"/>
    <xf numFmtId="4" fontId="8" fillId="2" borderId="17" xfId="0" applyNumberFormat="1" applyFont="1" applyFill="1" applyBorder="1" applyProtection="1">
      <protection locked="0"/>
    </xf>
    <xf numFmtId="4" fontId="8" fillId="0" borderId="0" xfId="0" applyNumberFormat="1" applyFont="1" applyProtection="1">
      <protection locked="0"/>
    </xf>
    <xf numFmtId="0" fontId="31" fillId="0" borderId="4" xfId="0" applyFont="1" applyBorder="1"/>
    <xf numFmtId="0" fontId="29" fillId="0" borderId="26" xfId="0" applyFont="1" applyBorder="1" applyProtection="1">
      <protection locked="0"/>
    </xf>
    <xf numFmtId="0" fontId="8" fillId="0" borderId="3" xfId="0" applyFont="1" applyBorder="1" applyProtection="1">
      <protection locked="0"/>
    </xf>
    <xf numFmtId="4" fontId="8" fillId="0" borderId="3" xfId="0" applyNumberFormat="1" applyFont="1" applyBorder="1" applyProtection="1">
      <protection locked="0"/>
    </xf>
    <xf numFmtId="4" fontId="8" fillId="0" borderId="16" xfId="0" applyNumberFormat="1" applyFont="1" applyBorder="1" applyProtection="1">
      <protection locked="0"/>
    </xf>
    <xf numFmtId="0" fontId="29" fillId="0" borderId="78" xfId="0" applyFont="1" applyBorder="1"/>
    <xf numFmtId="0" fontId="8" fillId="0" borderId="79" xfId="0" applyFont="1" applyBorder="1"/>
    <xf numFmtId="4" fontId="8" fillId="0" borderId="79" xfId="0" applyNumberFormat="1" applyFont="1" applyBorder="1"/>
    <xf numFmtId="0" fontId="8" fillId="0" borderId="67" xfId="0" applyFont="1" applyBorder="1"/>
    <xf numFmtId="4" fontId="8" fillId="0" borderId="67" xfId="0" applyNumberFormat="1" applyFont="1" applyBorder="1"/>
    <xf numFmtId="4" fontId="8" fillId="0" borderId="41" xfId="0" applyNumberFormat="1" applyFont="1" applyBorder="1"/>
    <xf numFmtId="0" fontId="8" fillId="2" borderId="38" xfId="0" applyFont="1" applyFill="1" applyBorder="1"/>
    <xf numFmtId="4" fontId="8" fillId="2" borderId="80" xfId="0" applyNumberFormat="1" applyFont="1" applyFill="1" applyBorder="1"/>
    <xf numFmtId="0" fontId="32" fillId="0" borderId="0" xfId="0" applyFont="1"/>
    <xf numFmtId="17" fontId="32" fillId="0" borderId="0" xfId="0" applyNumberFormat="1" applyFont="1" applyAlignment="1">
      <alignment horizontal="left"/>
    </xf>
    <xf numFmtId="0" fontId="0" fillId="0" borderId="81" xfId="0" applyBorder="1"/>
    <xf numFmtId="0" fontId="0" fillId="0" borderId="81" xfId="0" applyBorder="1" applyProtection="1">
      <protection locked="0"/>
    </xf>
    <xf numFmtId="4" fontId="0" fillId="0" borderId="81" xfId="0" applyNumberFormat="1" applyBorder="1"/>
    <xf numFmtId="0" fontId="33" fillId="0" borderId="0" xfId="0" applyFont="1"/>
    <xf numFmtId="0" fontId="10" fillId="0" borderId="68" xfId="0" applyFont="1" applyBorder="1" applyAlignment="1">
      <alignment horizontal="center"/>
    </xf>
    <xf numFmtId="0" fontId="0" fillId="0" borderId="52" xfId="0" applyBorder="1"/>
    <xf numFmtId="4" fontId="0" fillId="0" borderId="6" xfId="0" applyNumberFormat="1" applyBorder="1"/>
    <xf numFmtId="0" fontId="0" fillId="0" borderId="68" xfId="0" applyBorder="1"/>
    <xf numFmtId="0" fontId="4" fillId="0" borderId="39" xfId="0" applyFont="1" applyBorder="1" applyAlignment="1">
      <alignment horizontal="center"/>
    </xf>
    <xf numFmtId="0" fontId="4" fillId="0" borderId="17" xfId="0" applyFont="1" applyBorder="1" applyAlignment="1">
      <alignment horizontal="center"/>
    </xf>
    <xf numFmtId="0" fontId="10" fillId="0" borderId="6" xfId="0" applyFont="1" applyBorder="1"/>
    <xf numFmtId="0" fontId="10" fillId="0" borderId="42" xfId="0" applyFont="1" applyBorder="1"/>
    <xf numFmtId="0" fontId="10" fillId="0" borderId="42" xfId="0" applyFont="1" applyBorder="1" applyAlignment="1">
      <alignment horizontal="right"/>
    </xf>
    <xf numFmtId="0" fontId="10" fillId="0" borderId="49" xfId="0" applyFont="1" applyBorder="1" applyAlignment="1">
      <alignment horizontal="right"/>
    </xf>
    <xf numFmtId="0" fontId="10" fillId="0" borderId="82" xfId="0" applyFont="1" applyBorder="1"/>
    <xf numFmtId="0" fontId="0" fillId="0" borderId="3" xfId="0" applyBorder="1"/>
    <xf numFmtId="4" fontId="0" fillId="0" borderId="45" xfId="0" applyNumberFormat="1" applyBorder="1"/>
    <xf numFmtId="0" fontId="0" fillId="0" borderId="6" xfId="0" applyBorder="1"/>
    <xf numFmtId="4" fontId="0" fillId="0" borderId="52" xfId="0" applyNumberFormat="1" applyBorder="1"/>
    <xf numFmtId="0" fontId="10" fillId="0" borderId="53" xfId="0" applyFont="1" applyBorder="1" applyAlignment="1">
      <alignment horizontal="right"/>
    </xf>
    <xf numFmtId="0" fontId="0" fillId="0" borderId="31" xfId="0" applyBorder="1"/>
    <xf numFmtId="0" fontId="0" fillId="0" borderId="77" xfId="0" applyBorder="1"/>
    <xf numFmtId="4" fontId="0" fillId="0" borderId="50" xfId="0" applyNumberFormat="1" applyBorder="1"/>
    <xf numFmtId="0" fontId="0" fillId="0" borderId="67" xfId="0" applyBorder="1"/>
    <xf numFmtId="4" fontId="0" fillId="0" borderId="67" xfId="0" applyNumberFormat="1" applyBorder="1"/>
    <xf numFmtId="4" fontId="0" fillId="0" borderId="54" xfId="0" applyNumberFormat="1" applyBorder="1"/>
    <xf numFmtId="4" fontId="0" fillId="0" borderId="12" xfId="0" applyNumberFormat="1" applyBorder="1"/>
    <xf numFmtId="0" fontId="10" fillId="0" borderId="12" xfId="0" applyFont="1" applyBorder="1"/>
    <xf numFmtId="4" fontId="10" fillId="0" borderId="12" xfId="0" applyNumberFormat="1" applyFont="1" applyBorder="1"/>
    <xf numFmtId="0" fontId="0" fillId="0" borderId="9" xfId="0" applyBorder="1"/>
    <xf numFmtId="0" fontId="0" fillId="0" borderId="1" xfId="0" applyBorder="1"/>
    <xf numFmtId="4" fontId="0" fillId="0" borderId="9" xfId="0" applyNumberFormat="1" applyBorder="1"/>
    <xf numFmtId="0" fontId="0" fillId="0" borderId="53" xfId="0" applyBorder="1"/>
    <xf numFmtId="0" fontId="0" fillId="0" borderId="70" xfId="0" applyBorder="1"/>
    <xf numFmtId="0" fontId="0" fillId="0" borderId="83" xfId="0" applyBorder="1"/>
    <xf numFmtId="0" fontId="29" fillId="3" borderId="65" xfId="0" applyFont="1" applyFill="1" applyBorder="1" applyAlignment="1">
      <alignment horizontal="center"/>
    </xf>
    <xf numFmtId="2" fontId="29" fillId="3" borderId="73" xfId="0" applyNumberFormat="1" applyFont="1" applyFill="1" applyBorder="1" applyAlignment="1">
      <alignment horizontal="center"/>
    </xf>
    <xf numFmtId="0" fontId="10" fillId="3" borderId="74" xfId="0" applyFont="1" applyFill="1" applyBorder="1" applyAlignment="1">
      <alignment horizontal="center"/>
    </xf>
    <xf numFmtId="2" fontId="10" fillId="3" borderId="76" xfId="0" applyNumberFormat="1" applyFont="1" applyFill="1" applyBorder="1" applyAlignment="1">
      <alignment horizontal="center"/>
    </xf>
    <xf numFmtId="0" fontId="0" fillId="3" borderId="68" xfId="0" applyFill="1" applyBorder="1"/>
    <xf numFmtId="2" fontId="0" fillId="3" borderId="47" xfId="0" applyNumberFormat="1" applyFill="1" applyBorder="1"/>
    <xf numFmtId="4" fontId="8" fillId="3" borderId="84" xfId="0" applyNumberFormat="1" applyFont="1" applyFill="1" applyBorder="1"/>
    <xf numFmtId="4" fontId="8" fillId="3" borderId="68" xfId="0" applyNumberFormat="1" applyFont="1" applyFill="1" applyBorder="1"/>
    <xf numFmtId="4" fontId="8" fillId="3" borderId="53" xfId="0" applyNumberFormat="1" applyFont="1" applyFill="1" applyBorder="1"/>
    <xf numFmtId="4" fontId="8" fillId="3" borderId="68" xfId="0" applyNumberFormat="1" applyFont="1" applyFill="1" applyBorder="1" applyProtection="1">
      <protection locked="0"/>
    </xf>
    <xf numFmtId="0" fontId="29" fillId="4" borderId="6" xfId="0" applyFont="1" applyFill="1" applyBorder="1" applyAlignment="1">
      <alignment horizontal="center"/>
    </xf>
    <xf numFmtId="0" fontId="10" fillId="4" borderId="22" xfId="0" applyFont="1" applyFill="1" applyBorder="1" applyAlignment="1">
      <alignment horizontal="center"/>
    </xf>
    <xf numFmtId="0" fontId="0" fillId="4" borderId="17" xfId="0" applyFill="1" applyBorder="1"/>
    <xf numFmtId="4" fontId="8" fillId="4" borderId="38" xfId="0" applyNumberFormat="1" applyFont="1" applyFill="1" applyBorder="1"/>
    <xf numFmtId="4" fontId="8" fillId="4" borderId="30" xfId="0" applyNumberFormat="1" applyFont="1" applyFill="1" applyBorder="1"/>
    <xf numFmtId="4" fontId="8" fillId="4" borderId="4" xfId="0" applyNumberFormat="1" applyFont="1" applyFill="1" applyBorder="1" applyProtection="1">
      <protection locked="0"/>
    </xf>
    <xf numFmtId="4" fontId="8" fillId="4" borderId="17" xfId="0" applyNumberFormat="1" applyFont="1" applyFill="1" applyBorder="1"/>
    <xf numFmtId="0" fontId="29" fillId="5" borderId="6" xfId="0" applyFont="1" applyFill="1" applyBorder="1" applyAlignment="1">
      <alignment horizontal="center"/>
    </xf>
    <xf numFmtId="0" fontId="10" fillId="5" borderId="22" xfId="0" applyFont="1" applyFill="1" applyBorder="1" applyAlignment="1">
      <alignment horizontal="center"/>
    </xf>
    <xf numFmtId="0" fontId="0" fillId="5" borderId="17" xfId="0" applyFill="1" applyBorder="1"/>
    <xf numFmtId="4" fontId="8" fillId="5" borderId="38" xfId="0" applyNumberFormat="1" applyFont="1" applyFill="1" applyBorder="1"/>
    <xf numFmtId="4" fontId="8" fillId="5" borderId="30" xfId="0" applyNumberFormat="1" applyFont="1" applyFill="1" applyBorder="1"/>
    <xf numFmtId="4" fontId="8" fillId="5" borderId="4" xfId="0" applyNumberFormat="1" applyFont="1" applyFill="1" applyBorder="1" applyProtection="1">
      <protection locked="0"/>
    </xf>
    <xf numFmtId="4" fontId="8" fillId="5" borderId="17" xfId="0" applyNumberFormat="1" applyFont="1" applyFill="1" applyBorder="1"/>
    <xf numFmtId="0" fontId="8" fillId="5" borderId="17" xfId="0" applyFont="1" applyFill="1" applyBorder="1"/>
    <xf numFmtId="0" fontId="8" fillId="0" borderId="14" xfId="0" applyFont="1" applyBorder="1"/>
    <xf numFmtId="0" fontId="29" fillId="0" borderId="38" xfId="0" applyFont="1" applyBorder="1" applyAlignment="1">
      <alignment horizontal="right"/>
    </xf>
    <xf numFmtId="0" fontId="29" fillId="0" borderId="38" xfId="0" applyFont="1" applyBorder="1" applyAlignment="1">
      <alignment horizontal="right" vertical="center"/>
    </xf>
    <xf numFmtId="0" fontId="29" fillId="2" borderId="38" xfId="0" applyFont="1" applyFill="1" applyBorder="1" applyAlignment="1">
      <alignment horizontal="right"/>
    </xf>
    <xf numFmtId="0" fontId="29" fillId="2" borderId="30" xfId="0" applyFont="1" applyFill="1" applyBorder="1" applyAlignment="1">
      <alignment horizontal="right"/>
    </xf>
    <xf numFmtId="0" fontId="8" fillId="0" borderId="38" xfId="0" applyFont="1" applyBorder="1" applyAlignment="1">
      <alignment horizontal="right"/>
    </xf>
    <xf numFmtId="0" fontId="29" fillId="2" borderId="29" xfId="0" applyFont="1" applyFill="1" applyBorder="1"/>
    <xf numFmtId="4" fontId="8" fillId="5" borderId="50" xfId="0" applyNumberFormat="1" applyFont="1" applyFill="1" applyBorder="1"/>
    <xf numFmtId="0" fontId="34" fillId="0" borderId="0" xfId="0" applyFont="1"/>
    <xf numFmtId="2" fontId="8" fillId="0" borderId="17" xfId="0" applyNumberFormat="1" applyFont="1" applyBorder="1"/>
    <xf numFmtId="2" fontId="8" fillId="3" borderId="47" xfId="0" applyNumberFormat="1" applyFont="1" applyFill="1" applyBorder="1"/>
    <xf numFmtId="4" fontId="8" fillId="0" borderId="22" xfId="0" applyNumberFormat="1" applyFont="1" applyBorder="1"/>
    <xf numFmtId="4" fontId="8" fillId="4" borderId="22" xfId="0" applyNumberFormat="1" applyFont="1" applyFill="1" applyBorder="1"/>
    <xf numFmtId="4" fontId="8" fillId="5" borderId="22" xfId="0" applyNumberFormat="1" applyFont="1" applyFill="1" applyBorder="1"/>
    <xf numFmtId="2" fontId="8" fillId="0" borderId="38" xfId="0" applyNumberFormat="1" applyFont="1" applyBorder="1"/>
    <xf numFmtId="2" fontId="8" fillId="3" borderId="85" xfId="0" applyNumberFormat="1" applyFont="1" applyFill="1" applyBorder="1"/>
    <xf numFmtId="0" fontId="8" fillId="3" borderId="68" xfId="0" applyFont="1" applyFill="1" applyBorder="1"/>
    <xf numFmtId="0" fontId="8" fillId="4" borderId="17" xfId="0" applyFont="1" applyFill="1" applyBorder="1"/>
    <xf numFmtId="0" fontId="8" fillId="2" borderId="41" xfId="0" applyFont="1" applyFill="1" applyBorder="1"/>
    <xf numFmtId="2" fontId="29" fillId="2" borderId="39" xfId="0" applyNumberFormat="1" applyFont="1" applyFill="1" applyBorder="1" applyAlignment="1">
      <alignment horizontal="center"/>
    </xf>
    <xf numFmtId="2" fontId="8" fillId="3" borderId="76" xfId="0" applyNumberFormat="1" applyFont="1" applyFill="1" applyBorder="1"/>
    <xf numFmtId="0" fontId="29" fillId="4" borderId="22" xfId="0" applyFont="1" applyFill="1" applyBorder="1" applyAlignment="1">
      <alignment horizontal="center"/>
    </xf>
    <xf numFmtId="2" fontId="8" fillId="2" borderId="38" xfId="0" applyNumberFormat="1" applyFont="1" applyFill="1" applyBorder="1"/>
    <xf numFmtId="2" fontId="8" fillId="0" borderId="22" xfId="0" applyNumberFormat="1" applyFont="1" applyBorder="1"/>
    <xf numFmtId="4" fontId="8" fillId="4" borderId="17" xfId="0" applyNumberFormat="1" applyFont="1" applyFill="1" applyBorder="1" applyProtection="1">
      <protection locked="0"/>
    </xf>
    <xf numFmtId="4" fontId="8" fillId="5" borderId="17" xfId="0" applyNumberFormat="1" applyFont="1" applyFill="1" applyBorder="1" applyProtection="1">
      <protection locked="0"/>
    </xf>
    <xf numFmtId="2" fontId="8" fillId="2" borderId="4" xfId="0" applyNumberFormat="1" applyFont="1" applyFill="1" applyBorder="1"/>
    <xf numFmtId="2" fontId="8" fillId="3" borderId="37" xfId="0" applyNumberFormat="1" applyFont="1" applyFill="1" applyBorder="1"/>
    <xf numFmtId="4" fontId="8" fillId="0" borderId="17" xfId="0" applyNumberFormat="1" applyFont="1" applyBorder="1" applyProtection="1">
      <protection locked="0"/>
    </xf>
    <xf numFmtId="4" fontId="8" fillId="0" borderId="30" xfId="0" applyNumberFormat="1" applyFont="1" applyBorder="1"/>
    <xf numFmtId="0" fontId="8" fillId="0" borderId="42" xfId="0" applyFont="1" applyBorder="1"/>
    <xf numFmtId="4" fontId="8" fillId="2" borderId="42" xfId="0" applyNumberFormat="1" applyFont="1" applyFill="1" applyBorder="1"/>
    <xf numFmtId="4" fontId="8" fillId="4" borderId="42" xfId="0" applyNumberFormat="1" applyFont="1" applyFill="1" applyBorder="1"/>
    <xf numFmtId="4" fontId="8" fillId="4" borderId="4" xfId="0" applyNumberFormat="1" applyFont="1" applyFill="1" applyBorder="1"/>
    <xf numFmtId="4" fontId="8" fillId="5" borderId="4" xfId="0" applyNumberFormat="1" applyFont="1" applyFill="1" applyBorder="1"/>
    <xf numFmtId="2" fontId="8" fillId="2" borderId="30" xfId="0" applyNumberFormat="1" applyFont="1" applyFill="1" applyBorder="1"/>
    <xf numFmtId="2" fontId="8" fillId="3" borderId="50" xfId="0" applyNumberFormat="1" applyFont="1" applyFill="1" applyBorder="1"/>
    <xf numFmtId="2" fontId="8" fillId="2" borderId="32" xfId="0" applyNumberFormat="1" applyFont="1" applyFill="1" applyBorder="1"/>
    <xf numFmtId="4" fontId="8" fillId="3" borderId="29" xfId="0" applyNumberFormat="1" applyFont="1" applyFill="1" applyBorder="1"/>
    <xf numFmtId="4" fontId="8" fillId="3" borderId="45" xfId="0" applyNumberFormat="1" applyFont="1" applyFill="1" applyBorder="1" applyProtection="1">
      <protection locked="0"/>
    </xf>
    <xf numFmtId="4" fontId="8" fillId="3" borderId="45" xfId="0" applyNumberFormat="1" applyFont="1" applyFill="1" applyBorder="1"/>
    <xf numFmtId="0" fontId="8" fillId="3" borderId="86" xfId="0" applyFont="1" applyFill="1" applyBorder="1"/>
    <xf numFmtId="0" fontId="8" fillId="3" borderId="29" xfId="0" applyFont="1" applyFill="1" applyBorder="1"/>
    <xf numFmtId="2" fontId="8" fillId="0" borderId="67" xfId="0" applyNumberFormat="1" applyFont="1" applyBorder="1"/>
    <xf numFmtId="0" fontId="8" fillId="0" borderId="71" xfId="0" applyFont="1" applyBorder="1"/>
    <xf numFmtId="2" fontId="8" fillId="0" borderId="79" xfId="0" applyNumberFormat="1" applyFont="1" applyBorder="1"/>
    <xf numFmtId="0" fontId="29" fillId="0" borderId="67" xfId="0" applyFont="1" applyBorder="1"/>
    <xf numFmtId="0" fontId="29" fillId="0" borderId="79" xfId="0" applyFont="1" applyBorder="1"/>
    <xf numFmtId="4" fontId="8" fillId="0" borderId="8" xfId="0" applyNumberFormat="1" applyFont="1" applyBorder="1"/>
    <xf numFmtId="0" fontId="29" fillId="0" borderId="0" xfId="0" applyFont="1" applyProtection="1">
      <protection locked="0"/>
    </xf>
    <xf numFmtId="0" fontId="8" fillId="0" borderId="0" xfId="0" applyFont="1" applyProtection="1">
      <protection locked="0"/>
    </xf>
    <xf numFmtId="2" fontId="8" fillId="0" borderId="0" xfId="0" applyNumberFormat="1" applyFont="1"/>
    <xf numFmtId="0" fontId="8" fillId="0" borderId="46" xfId="0" applyFont="1" applyBorder="1"/>
    <xf numFmtId="0" fontId="29" fillId="2" borderId="38" xfId="0" applyFont="1" applyFill="1" applyBorder="1" applyAlignment="1" applyProtection="1">
      <alignment horizontal="right"/>
      <protection locked="0"/>
    </xf>
    <xf numFmtId="0" fontId="8" fillId="2" borderId="57" xfId="0" applyFont="1" applyFill="1" applyBorder="1" applyProtection="1">
      <protection locked="0"/>
    </xf>
    <xf numFmtId="4" fontId="8" fillId="2" borderId="38" xfId="0" applyNumberFormat="1" applyFont="1" applyFill="1" applyBorder="1" applyProtection="1">
      <protection locked="0"/>
    </xf>
    <xf numFmtId="4" fontId="8" fillId="3" borderId="84" xfId="0" applyNumberFormat="1" applyFont="1" applyFill="1" applyBorder="1" applyProtection="1">
      <protection locked="0"/>
    </xf>
    <xf numFmtId="4" fontId="8" fillId="4" borderId="38" xfId="0" applyNumberFormat="1" applyFont="1" applyFill="1" applyBorder="1" applyProtection="1">
      <protection locked="0"/>
    </xf>
    <xf numFmtId="4" fontId="8" fillId="5" borderId="38" xfId="0" applyNumberFormat="1" applyFont="1" applyFill="1" applyBorder="1" applyProtection="1">
      <protection locked="0"/>
    </xf>
    <xf numFmtId="0" fontId="8" fillId="2" borderId="42" xfId="0" applyFont="1" applyFill="1" applyBorder="1"/>
    <xf numFmtId="0" fontId="8" fillId="2" borderId="87" xfId="0" applyFont="1" applyFill="1" applyBorder="1"/>
    <xf numFmtId="2" fontId="8" fillId="2" borderId="42" xfId="0" applyNumberFormat="1" applyFont="1" applyFill="1" applyBorder="1"/>
    <xf numFmtId="0" fontId="29" fillId="3" borderId="70" xfId="0" applyFont="1" applyFill="1" applyBorder="1" applyAlignment="1">
      <alignment horizontal="center"/>
    </xf>
    <xf numFmtId="2" fontId="8" fillId="3" borderId="49" xfId="0" applyNumberFormat="1" applyFont="1" applyFill="1" applyBorder="1"/>
    <xf numFmtId="0" fontId="29" fillId="4" borderId="42" xfId="0" applyFont="1" applyFill="1" applyBorder="1" applyAlignment="1">
      <alignment horizontal="center"/>
    </xf>
    <xf numFmtId="0" fontId="29" fillId="5" borderId="42" xfId="0" applyFont="1" applyFill="1" applyBorder="1" applyAlignment="1">
      <alignment horizontal="center"/>
    </xf>
    <xf numFmtId="4" fontId="29" fillId="2" borderId="39" xfId="0" applyNumberFormat="1" applyFont="1" applyFill="1" applyBorder="1" applyAlignment="1">
      <alignment horizontal="center"/>
    </xf>
    <xf numFmtId="4" fontId="29" fillId="2" borderId="42" xfId="0" applyNumberFormat="1" applyFont="1" applyFill="1" applyBorder="1" applyAlignment="1">
      <alignment horizontal="center"/>
    </xf>
    <xf numFmtId="4" fontId="0" fillId="0" borderId="0" xfId="0" applyNumberFormat="1" applyAlignment="1" applyProtection="1">
      <alignment horizontal="right"/>
      <protection locked="0"/>
    </xf>
    <xf numFmtId="16" fontId="0" fillId="0" borderId="0" xfId="0" applyNumberFormat="1" applyAlignment="1" applyProtection="1">
      <alignment horizontal="center"/>
      <protection locked="0"/>
    </xf>
    <xf numFmtId="39" fontId="0" fillId="0" borderId="0" xfId="0" applyNumberFormat="1" applyAlignment="1">
      <alignment horizontal="right"/>
    </xf>
    <xf numFmtId="2" fontId="0" fillId="0" borderId="0" xfId="0" applyNumberFormat="1" applyAlignment="1" applyProtection="1">
      <alignment horizontal="right"/>
      <protection locked="0"/>
    </xf>
    <xf numFmtId="0" fontId="10" fillId="0" borderId="49" xfId="0" applyFont="1" applyBorder="1"/>
    <xf numFmtId="0" fontId="10" fillId="0" borderId="51" xfId="0" applyFont="1" applyBorder="1"/>
    <xf numFmtId="4" fontId="0" fillId="0" borderId="14" xfId="0" applyNumberFormat="1" applyBorder="1"/>
    <xf numFmtId="4" fontId="0" fillId="0" borderId="83" xfId="0" applyNumberFormat="1" applyBorder="1"/>
    <xf numFmtId="4" fontId="0" fillId="0" borderId="77" xfId="0" applyNumberFormat="1" applyBorder="1"/>
    <xf numFmtId="0" fontId="0" fillId="0" borderId="50" xfId="0" applyBorder="1"/>
    <xf numFmtId="4" fontId="10" fillId="0" borderId="75" xfId="0" applyNumberFormat="1" applyFont="1" applyBorder="1"/>
    <xf numFmtId="0" fontId="10" fillId="5" borderId="73" xfId="0" applyFont="1" applyFill="1" applyBorder="1"/>
    <xf numFmtId="0" fontId="10" fillId="5" borderId="47" xfId="0" applyFont="1" applyFill="1" applyBorder="1" applyAlignment="1">
      <alignment horizontal="center"/>
    </xf>
    <xf numFmtId="0" fontId="10" fillId="5" borderId="49" xfId="0" applyFont="1" applyFill="1" applyBorder="1" applyAlignment="1">
      <alignment horizontal="center"/>
    </xf>
    <xf numFmtId="4" fontId="0" fillId="5" borderId="89" xfId="0" applyNumberFormat="1" applyFill="1" applyBorder="1"/>
    <xf numFmtId="4" fontId="0" fillId="5" borderId="90" xfId="0" applyNumberFormat="1" applyFill="1" applyBorder="1"/>
    <xf numFmtId="4" fontId="0" fillId="5" borderId="91" xfId="0" applyNumberFormat="1" applyFill="1" applyBorder="1"/>
    <xf numFmtId="4" fontId="0" fillId="5" borderId="72" xfId="0" applyNumberFormat="1" applyFill="1" applyBorder="1"/>
    <xf numFmtId="4" fontId="0" fillId="5" borderId="54" xfId="0" applyNumberFormat="1" applyFill="1" applyBorder="1"/>
    <xf numFmtId="4" fontId="0" fillId="5" borderId="67" xfId="0" applyNumberFormat="1" applyFill="1" applyBorder="1"/>
    <xf numFmtId="4" fontId="0" fillId="5" borderId="47" xfId="0" applyNumberFormat="1" applyFill="1" applyBorder="1"/>
    <xf numFmtId="4" fontId="0" fillId="5" borderId="0" xfId="0" applyNumberFormat="1" applyFill="1"/>
    <xf numFmtId="4" fontId="10" fillId="5" borderId="0" xfId="0" applyNumberFormat="1" applyFont="1" applyFill="1"/>
    <xf numFmtId="4" fontId="0" fillId="5" borderId="52" xfId="0" applyNumberFormat="1" applyFill="1" applyBorder="1"/>
    <xf numFmtId="0" fontId="0" fillId="5" borderId="67" xfId="0" applyFill="1" applyBorder="1"/>
    <xf numFmtId="4" fontId="0" fillId="5" borderId="71" xfId="0" applyNumberFormat="1" applyFill="1" applyBorder="1"/>
    <xf numFmtId="0" fontId="10" fillId="0" borderId="83" xfId="0" applyFont="1" applyBorder="1" applyAlignment="1">
      <alignment horizontal="right"/>
    </xf>
    <xf numFmtId="4" fontId="0" fillId="0" borderId="26" xfId="0" applyNumberFormat="1" applyBorder="1"/>
    <xf numFmtId="4" fontId="0" fillId="0" borderId="37" xfId="0" applyNumberFormat="1" applyBorder="1"/>
    <xf numFmtId="2" fontId="0" fillId="0" borderId="4" xfId="0" applyNumberFormat="1" applyBorder="1" applyAlignment="1" applyProtection="1">
      <alignment horizontal="center"/>
      <protection locked="0"/>
    </xf>
    <xf numFmtId="4" fontId="8" fillId="6" borderId="17" xfId="0" applyNumberFormat="1" applyFont="1" applyFill="1" applyBorder="1"/>
    <xf numFmtId="4" fontId="8" fillId="0" borderId="4" xfId="0" applyNumberFormat="1" applyFont="1" applyBorder="1"/>
    <xf numFmtId="0" fontId="8" fillId="6" borderId="17" xfId="0" applyFont="1" applyFill="1" applyBorder="1"/>
    <xf numFmtId="2" fontId="0" fillId="0" borderId="0" xfId="0" applyNumberFormat="1" applyAlignment="1">
      <alignment horizontal="right"/>
    </xf>
    <xf numFmtId="0" fontId="0" fillId="2" borderId="63" xfId="0" applyFill="1" applyBorder="1"/>
    <xf numFmtId="4" fontId="8" fillId="2" borderId="57" xfId="0" applyNumberFormat="1" applyFont="1" applyFill="1" applyBorder="1"/>
    <xf numFmtId="3" fontId="13" fillId="0" borderId="17" xfId="0" applyNumberFormat="1" applyFont="1" applyBorder="1"/>
    <xf numFmtId="0" fontId="24" fillId="0" borderId="17" xfId="0" applyFont="1" applyBorder="1"/>
    <xf numFmtId="3" fontId="0" fillId="2" borderId="38" xfId="0" applyNumberFormat="1" applyFill="1" applyBorder="1"/>
    <xf numFmtId="0" fontId="0" fillId="2" borderId="38" xfId="0" applyFill="1" applyBorder="1"/>
    <xf numFmtId="0" fontId="0" fillId="0" borderId="88" xfId="0" applyBorder="1"/>
    <xf numFmtId="0" fontId="0" fillId="0" borderId="39" xfId="0" applyBorder="1"/>
    <xf numFmtId="0" fontId="0" fillId="0" borderId="13" xfId="0" applyBorder="1"/>
    <xf numFmtId="0" fontId="13" fillId="0" borderId="13" xfId="0" applyFont="1" applyBorder="1"/>
    <xf numFmtId="0" fontId="0" fillId="2" borderId="4" xfId="0" applyFill="1" applyBorder="1"/>
    <xf numFmtId="0" fontId="10" fillId="2" borderId="6" xfId="0" applyFont="1" applyFill="1" applyBorder="1" applyAlignment="1">
      <alignment horizontal="center"/>
    </xf>
    <xf numFmtId="0" fontId="30" fillId="0" borderId="0" xfId="0" applyFont="1"/>
    <xf numFmtId="0" fontId="8" fillId="0" borderId="0" xfId="0" applyFont="1" applyAlignment="1">
      <alignment horizontal="left"/>
    </xf>
    <xf numFmtId="0" fontId="13" fillId="0" borderId="4" xfId="0" applyFont="1" applyBorder="1" applyAlignment="1" applyProtection="1">
      <alignment horizontal="center"/>
      <protection locked="0"/>
    </xf>
    <xf numFmtId="0" fontId="13" fillId="0" borderId="4" xfId="0" applyFont="1" applyBorder="1" applyAlignment="1" applyProtection="1">
      <alignment horizontal="left"/>
      <protection locked="0"/>
    </xf>
    <xf numFmtId="168" fontId="0" fillId="0" borderId="4" xfId="0" applyNumberFormat="1" applyBorder="1" applyAlignment="1" applyProtection="1">
      <alignment horizontal="center"/>
      <protection locked="0"/>
    </xf>
    <xf numFmtId="0" fontId="6" fillId="2" borderId="6" xfId="0"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6" fillId="2" borderId="36"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17"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4" fontId="3" fillId="0" borderId="26" xfId="1" applyNumberFormat="1" applyBorder="1" applyAlignment="1" applyProtection="1">
      <alignment horizontal="left"/>
      <protection locked="0"/>
    </xf>
    <xf numFmtId="4" fontId="0" fillId="0" borderId="26" xfId="0" applyNumberFormat="1" applyBorder="1" applyAlignment="1" applyProtection="1">
      <alignment horizontal="left"/>
      <protection locked="0"/>
    </xf>
    <xf numFmtId="0" fontId="0" fillId="0" borderId="0" xfId="0" applyAlignment="1">
      <alignment horizontal="left"/>
    </xf>
    <xf numFmtId="4" fontId="0" fillId="0" borderId="9" xfId="0" applyNumberFormat="1" applyBorder="1" applyAlignment="1" applyProtection="1">
      <alignment horizontal="left"/>
      <protection locked="0"/>
    </xf>
    <xf numFmtId="4" fontId="0" fillId="0" borderId="55" xfId="1" applyNumberFormat="1" applyFont="1" applyBorder="1" applyAlignment="1">
      <alignment horizontal="left"/>
    </xf>
    <xf numFmtId="4" fontId="0" fillId="0" borderId="56" xfId="1" applyNumberFormat="1" applyFont="1" applyBorder="1" applyAlignment="1">
      <alignment horizontal="left"/>
    </xf>
    <xf numFmtId="43" fontId="0" fillId="0" borderId="22" xfId="1" applyFont="1" applyBorder="1" applyAlignment="1" applyProtection="1">
      <alignment horizontal="left"/>
      <protection locked="0"/>
    </xf>
    <xf numFmtId="43" fontId="0" fillId="0" borderId="14" xfId="1" applyFont="1" applyBorder="1" applyAlignment="1" applyProtection="1">
      <alignment horizontal="left"/>
      <protection locked="0"/>
    </xf>
    <xf numFmtId="2" fontId="0" fillId="2" borderId="0" xfId="0" applyNumberFormat="1" applyFill="1" applyAlignment="1" applyProtection="1">
      <alignment horizontal="left"/>
      <protection locked="0"/>
    </xf>
    <xf numFmtId="4" fontId="0" fillId="0" borderId="12" xfId="0" applyNumberFormat="1" applyBorder="1" applyAlignment="1" applyProtection="1">
      <alignment horizontal="left"/>
      <protection locked="0"/>
    </xf>
    <xf numFmtId="4" fontId="0" fillId="0" borderId="59" xfId="0" applyNumberFormat="1" applyBorder="1" applyAlignment="1" applyProtection="1">
      <alignment horizontal="left"/>
      <protection locked="0"/>
    </xf>
    <xf numFmtId="4" fontId="0" fillId="0" borderId="61" xfId="0" applyNumberFormat="1" applyBorder="1" applyAlignment="1" applyProtection="1">
      <alignment horizontal="left"/>
      <protection locked="0"/>
    </xf>
    <xf numFmtId="4" fontId="0" fillId="0" borderId="38" xfId="1" applyNumberFormat="1" applyFont="1" applyBorder="1" applyAlignment="1">
      <alignment horizontal="left"/>
    </xf>
    <xf numFmtId="4" fontId="0" fillId="0" borderId="55" xfId="0" applyNumberFormat="1" applyBorder="1" applyAlignment="1">
      <alignment horizontal="left"/>
    </xf>
    <xf numFmtId="0" fontId="0" fillId="0" borderId="17" xfId="0" applyBorder="1" applyAlignment="1" applyProtection="1">
      <alignment horizontal="left"/>
      <protection locked="0"/>
    </xf>
    <xf numFmtId="0" fontId="0" fillId="0" borderId="12" xfId="0"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64" xfId="0" applyFont="1" applyFill="1" applyBorder="1" applyAlignment="1" applyProtection="1">
      <alignment horizontal="left"/>
      <protection locked="0"/>
    </xf>
    <xf numFmtId="4" fontId="10" fillId="0" borderId="38" xfId="1" applyNumberFormat="1" applyFont="1" applyBorder="1" applyAlignment="1">
      <alignment horizontal="left"/>
    </xf>
    <xf numFmtId="0" fontId="10" fillId="2" borderId="9" xfId="0" applyFont="1" applyFill="1" applyBorder="1" applyAlignment="1">
      <alignment horizontal="center"/>
    </xf>
    <xf numFmtId="0" fontId="10" fillId="2" borderId="14" xfId="0" applyFont="1" applyFill="1" applyBorder="1" applyAlignment="1">
      <alignment horizontal="center"/>
    </xf>
    <xf numFmtId="3" fontId="0" fillId="0" borderId="12" xfId="0" applyNumberFormat="1" applyBorder="1"/>
    <xf numFmtId="0" fontId="0" fillId="0" borderId="14" xfId="0" applyBorder="1"/>
    <xf numFmtId="3" fontId="0" fillId="2" borderId="57" xfId="0" applyNumberFormat="1" applyFill="1" applyBorder="1"/>
    <xf numFmtId="0" fontId="0" fillId="2" borderId="57" xfId="0" applyFill="1" applyBorder="1"/>
    <xf numFmtId="0" fontId="0" fillId="2" borderId="26" xfId="0" applyFill="1" applyBorder="1"/>
    <xf numFmtId="0" fontId="0" fillId="7" borderId="0" xfId="0" applyFill="1"/>
    <xf numFmtId="0" fontId="35" fillId="7" borderId="0" xfId="0" applyFont="1" applyFill="1"/>
    <xf numFmtId="168" fontId="0" fillId="0" borderId="0" xfId="0" applyNumberFormat="1" applyProtection="1">
      <protection locked="0"/>
    </xf>
    <xf numFmtId="168" fontId="0" fillId="2" borderId="9" xfId="0" applyNumberFormat="1" applyFill="1" applyBorder="1" applyAlignment="1" applyProtection="1">
      <alignment horizontal="center"/>
      <protection locked="0"/>
    </xf>
    <xf numFmtId="168" fontId="0" fillId="2" borderId="14" xfId="0" applyNumberFormat="1" applyFill="1" applyBorder="1" applyAlignment="1" applyProtection="1">
      <alignment horizontal="center"/>
      <protection locked="0"/>
    </xf>
    <xf numFmtId="168" fontId="0" fillId="0" borderId="6" xfId="0" applyNumberFormat="1" applyBorder="1" applyProtection="1">
      <protection locked="0"/>
    </xf>
    <xf numFmtId="168" fontId="0" fillId="0" borderId="29" xfId="0" applyNumberFormat="1" applyBorder="1" applyProtection="1">
      <protection locked="0"/>
    </xf>
    <xf numFmtId="168" fontId="0" fillId="0" borderId="0" xfId="0" applyNumberFormat="1"/>
    <xf numFmtId="43" fontId="13" fillId="0" borderId="4" xfId="0" applyNumberFormat="1" applyFont="1" applyBorder="1" applyAlignment="1" applyProtection="1">
      <alignment horizontal="left"/>
      <protection locked="0"/>
    </xf>
    <xf numFmtId="168" fontId="13" fillId="7" borderId="0" xfId="0" applyNumberFormat="1" applyFont="1" applyFill="1"/>
    <xf numFmtId="4" fontId="13" fillId="7" borderId="22" xfId="0" applyNumberFormat="1" applyFont="1" applyFill="1" applyBorder="1" applyAlignment="1" applyProtection="1">
      <alignment horizontal="center"/>
      <protection locked="0"/>
    </xf>
    <xf numFmtId="168" fontId="0" fillId="7" borderId="4" xfId="0" applyNumberFormat="1" applyFill="1" applyBorder="1" applyAlignment="1" applyProtection="1">
      <alignment horizontal="center"/>
      <protection locked="0"/>
    </xf>
    <xf numFmtId="0" fontId="0" fillId="0" borderId="17" xfId="0" applyBorder="1" applyAlignment="1" applyProtection="1">
      <alignment horizontal="center"/>
      <protection locked="0"/>
    </xf>
    <xf numFmtId="0" fontId="0" fillId="0" borderId="55" xfId="0" applyBorder="1" applyAlignment="1" applyProtection="1">
      <alignment horizontal="center"/>
      <protection locked="0"/>
    </xf>
    <xf numFmtId="0" fontId="0" fillId="2" borderId="17" xfId="0" applyFill="1" applyBorder="1" applyAlignment="1" applyProtection="1">
      <alignment horizontal="center"/>
      <protection locked="0"/>
    </xf>
    <xf numFmtId="0" fontId="0" fillId="0" borderId="59" xfId="0" applyBorder="1" applyAlignment="1" applyProtection="1">
      <alignment horizontal="center"/>
      <protection locked="0"/>
    </xf>
    <xf numFmtId="0" fontId="0" fillId="0" borderId="38" xfId="0" applyBorder="1" applyAlignment="1" applyProtection="1">
      <alignment horizontal="center"/>
      <protection locked="0"/>
    </xf>
    <xf numFmtId="0" fontId="3" fillId="0" borderId="4" xfId="0" applyFont="1" applyBorder="1" applyProtection="1">
      <protection locked="0"/>
    </xf>
    <xf numFmtId="0" fontId="3" fillId="0" borderId="0" xfId="0" applyFont="1" applyProtection="1">
      <protection locked="0"/>
    </xf>
    <xf numFmtId="0" fontId="3" fillId="0" borderId="4" xfId="0" applyFont="1" applyBorder="1" applyAlignment="1" applyProtection="1">
      <alignment horizontal="center"/>
      <protection locked="0"/>
    </xf>
    <xf numFmtId="4" fontId="3" fillId="7" borderId="22" xfId="0" applyNumberFormat="1" applyFont="1" applyFill="1" applyBorder="1" applyAlignment="1" applyProtection="1">
      <alignment horizontal="center"/>
      <protection locked="0"/>
    </xf>
    <xf numFmtId="16" fontId="3" fillId="0" borderId="4" xfId="0" applyNumberFormat="1" applyFont="1" applyBorder="1" applyAlignment="1" applyProtection="1">
      <alignment horizontal="center"/>
      <protection locked="0"/>
    </xf>
    <xf numFmtId="43" fontId="3" fillId="0" borderId="4" xfId="0" applyNumberFormat="1" applyFont="1" applyBorder="1" applyAlignment="1" applyProtection="1">
      <alignment horizontal="left"/>
      <protection locked="0"/>
    </xf>
    <xf numFmtId="0" fontId="0" fillId="2" borderId="0" xfId="0" applyFill="1" applyAlignment="1" applyProtection="1">
      <alignment horizontal="center"/>
      <protection locked="0"/>
    </xf>
    <xf numFmtId="16" fontId="3" fillId="0" borderId="22" xfId="0" applyNumberFormat="1" applyFont="1" applyBorder="1" applyAlignment="1" applyProtection="1">
      <alignment horizontal="center"/>
      <protection locked="0"/>
    </xf>
    <xf numFmtId="43" fontId="3" fillId="0" borderId="22" xfId="0" applyNumberFormat="1" applyFont="1" applyBorder="1" applyAlignment="1" applyProtection="1">
      <alignment horizontal="left"/>
      <protection locked="0"/>
    </xf>
    <xf numFmtId="43" fontId="0" fillId="0" borderId="22" xfId="0" applyNumberFormat="1" applyBorder="1" applyAlignment="1" applyProtection="1">
      <alignment horizontal="right"/>
      <protection locked="0"/>
    </xf>
    <xf numFmtId="43" fontId="0" fillId="0" borderId="93" xfId="0" applyNumberFormat="1" applyBorder="1" applyAlignment="1" applyProtection="1">
      <alignment horizontal="right"/>
      <protection locked="0"/>
    </xf>
    <xf numFmtId="43" fontId="0" fillId="0" borderId="22" xfId="0" applyNumberFormat="1" applyBorder="1" applyProtection="1">
      <protection locked="0"/>
    </xf>
    <xf numFmtId="168" fontId="0" fillId="2" borderId="12" xfId="0" applyNumberFormat="1" applyFill="1" applyBorder="1" applyAlignment="1" applyProtection="1">
      <alignment horizontal="center"/>
      <protection locked="0"/>
    </xf>
    <xf numFmtId="0" fontId="0" fillId="2" borderId="94" xfId="0" applyFill="1" applyBorder="1" applyAlignment="1" applyProtection="1">
      <alignment horizontal="center"/>
      <protection locked="0"/>
    </xf>
    <xf numFmtId="168" fontId="10" fillId="2" borderId="26"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0" fillId="2" borderId="11" xfId="0" applyFill="1" applyBorder="1" applyProtection="1">
      <protection locked="0"/>
    </xf>
    <xf numFmtId="0" fontId="0" fillId="2" borderId="13" xfId="0" applyFill="1" applyBorder="1" applyProtection="1">
      <protection locked="0"/>
    </xf>
    <xf numFmtId="43" fontId="0" fillId="0" borderId="31" xfId="1" applyFont="1" applyBorder="1"/>
    <xf numFmtId="39" fontId="0" fillId="0" borderId="0" xfId="1" applyNumberFormat="1" applyFont="1"/>
    <xf numFmtId="39" fontId="0" fillId="0" borderId="8" xfId="1" applyNumberFormat="1" applyFont="1" applyBorder="1"/>
    <xf numFmtId="43" fontId="0" fillId="0" borderId="4" xfId="0" applyNumberFormat="1" applyBorder="1"/>
    <xf numFmtId="39" fontId="0" fillId="0" borderId="0" xfId="1" applyNumberFormat="1" applyFont="1" applyProtection="1">
      <protection locked="0"/>
    </xf>
    <xf numFmtId="2" fontId="3" fillId="0" borderId="3" xfId="0" applyNumberFormat="1" applyFont="1" applyBorder="1" applyAlignment="1" applyProtection="1">
      <alignment horizontal="center"/>
      <protection locked="0"/>
    </xf>
    <xf numFmtId="168" fontId="3" fillId="7" borderId="0" xfId="0" applyNumberFormat="1" applyFont="1" applyFill="1" applyAlignment="1" applyProtection="1">
      <alignment horizontal="center"/>
      <protection locked="0"/>
    </xf>
    <xf numFmtId="39" fontId="0" fillId="2" borderId="15" xfId="0" applyNumberFormat="1" applyFill="1" applyBorder="1" applyProtection="1">
      <protection locked="0"/>
    </xf>
    <xf numFmtId="4" fontId="36" fillId="0" borderId="17" xfId="3" applyNumberFormat="1" applyBorder="1"/>
    <xf numFmtId="4" fontId="36" fillId="8" borderId="38" xfId="3" applyNumberFormat="1" applyFill="1" applyBorder="1"/>
    <xf numFmtId="4" fontId="36" fillId="0" borderId="22" xfId="3" applyNumberFormat="1" applyBorder="1"/>
    <xf numFmtId="4" fontId="36" fillId="7" borderId="4" xfId="3" applyNumberFormat="1" applyFill="1" applyBorder="1"/>
    <xf numFmtId="4" fontId="36" fillId="0" borderId="0" xfId="3" applyNumberFormat="1"/>
    <xf numFmtId="4" fontId="36" fillId="8" borderId="4" xfId="3" applyNumberFormat="1" applyFill="1" applyBorder="1"/>
    <xf numFmtId="2" fontId="29" fillId="9" borderId="6" xfId="0" applyNumberFormat="1" applyFont="1" applyFill="1" applyBorder="1" applyAlignment="1">
      <alignment horizontal="center"/>
    </xf>
    <xf numFmtId="0" fontId="37" fillId="9" borderId="22" xfId="0" applyFont="1" applyFill="1" applyBorder="1" applyAlignment="1">
      <alignment horizontal="center"/>
    </xf>
    <xf numFmtId="170" fontId="0" fillId="0" borderId="0" xfId="0" applyNumberFormat="1" applyProtection="1">
      <protection locked="0"/>
    </xf>
    <xf numFmtId="0" fontId="3" fillId="0" borderId="12" xfId="0" applyFont="1" applyBorder="1" applyProtection="1">
      <protection locked="0"/>
    </xf>
    <xf numFmtId="0" fontId="6" fillId="2" borderId="6" xfId="0" applyFont="1" applyFill="1" applyBorder="1" applyAlignment="1" applyProtection="1">
      <alignment horizontal="center" wrapText="1"/>
      <protection locked="0"/>
    </xf>
    <xf numFmtId="0" fontId="6" fillId="2" borderId="36" xfId="0" applyFont="1" applyFill="1" applyBorder="1" applyAlignment="1" applyProtection="1">
      <alignment horizontal="center" wrapText="1"/>
      <protection locked="0"/>
    </xf>
    <xf numFmtId="0" fontId="29" fillId="0" borderId="17" xfId="0" applyFont="1" applyBorder="1" applyAlignment="1">
      <alignment horizontal="left"/>
    </xf>
    <xf numFmtId="4" fontId="8" fillId="0" borderId="83" xfId="0" applyNumberFormat="1" applyFont="1" applyBorder="1"/>
    <xf numFmtId="4" fontId="8" fillId="7" borderId="12" xfId="0" applyNumberFormat="1" applyFont="1" applyFill="1" applyBorder="1"/>
    <xf numFmtId="0" fontId="0" fillId="7" borderId="13" xfId="0" applyFill="1" applyBorder="1"/>
    <xf numFmtId="0" fontId="0" fillId="7" borderId="12" xfId="0" applyFill="1" applyBorder="1"/>
    <xf numFmtId="4" fontId="36" fillId="7" borderId="17" xfId="3" applyNumberFormat="1" applyFill="1" applyBorder="1"/>
    <xf numFmtId="4" fontId="8" fillId="7" borderId="83" xfId="0" applyNumberFormat="1" applyFont="1" applyFill="1" applyBorder="1"/>
    <xf numFmtId="0" fontId="0" fillId="7" borderId="87" xfId="0" applyFill="1" applyBorder="1"/>
    <xf numFmtId="0" fontId="0" fillId="7" borderId="83" xfId="0" applyFill="1" applyBorder="1"/>
    <xf numFmtId="4" fontId="36" fillId="7" borderId="42" xfId="3" applyNumberFormat="1" applyFill="1" applyBorder="1"/>
    <xf numFmtId="0" fontId="8" fillId="2" borderId="9" xfId="0" applyFont="1" applyFill="1" applyBorder="1"/>
    <xf numFmtId="4" fontId="8" fillId="8" borderId="6" xfId="0" applyNumberFormat="1" applyFont="1" applyFill="1" applyBorder="1"/>
    <xf numFmtId="9" fontId="3" fillId="0" borderId="0" xfId="0" applyNumberFormat="1" applyFont="1" applyAlignment="1">
      <alignment horizontal="right"/>
    </xf>
    <xf numFmtId="2" fontId="6" fillId="0" borderId="22" xfId="0" applyNumberFormat="1" applyFont="1" applyBorder="1" applyAlignment="1" applyProtection="1">
      <alignment horizontal="center"/>
      <protection locked="0"/>
    </xf>
    <xf numFmtId="4" fontId="3" fillId="0" borderId="22" xfId="0" applyNumberFormat="1" applyFont="1" applyBorder="1" applyAlignment="1" applyProtection="1">
      <alignment horizontal="center"/>
      <protection locked="0"/>
    </xf>
    <xf numFmtId="4" fontId="0" fillId="0" borderId="4" xfId="0" applyNumberFormat="1" applyBorder="1" applyAlignment="1" applyProtection="1">
      <alignment horizontal="center"/>
      <protection locked="0"/>
    </xf>
    <xf numFmtId="4" fontId="8" fillId="0" borderId="4" xfId="0" applyNumberFormat="1" applyFont="1" applyBorder="1" applyAlignment="1" applyProtection="1">
      <alignment horizontal="center"/>
      <protection locked="0"/>
    </xf>
    <xf numFmtId="4" fontId="0" fillId="0" borderId="17" xfId="0" applyNumberFormat="1" applyBorder="1" applyAlignment="1" applyProtection="1">
      <alignment horizontal="left"/>
      <protection locked="0"/>
    </xf>
    <xf numFmtId="4" fontId="0" fillId="0" borderId="59" xfId="0" applyNumberFormat="1" applyBorder="1" applyProtection="1">
      <protection locked="0"/>
    </xf>
    <xf numFmtId="4" fontId="0" fillId="0" borderId="57" xfId="1" applyNumberFormat="1" applyFont="1" applyBorder="1" applyAlignment="1">
      <alignment horizontal="left"/>
    </xf>
    <xf numFmtId="4" fontId="0" fillId="0" borderId="38" xfId="1" applyNumberFormat="1" applyFont="1" applyBorder="1"/>
    <xf numFmtId="0" fontId="6" fillId="8" borderId="36" xfId="0" applyFont="1" applyFill="1" applyBorder="1" applyAlignment="1" applyProtection="1">
      <alignment horizontal="center"/>
      <protection locked="0"/>
    </xf>
    <xf numFmtId="0" fontId="6" fillId="8" borderId="36" xfId="0" applyFont="1" applyFill="1" applyBorder="1" applyAlignment="1" applyProtection="1">
      <alignment horizontal="left"/>
      <protection locked="0"/>
    </xf>
    <xf numFmtId="0" fontId="6" fillId="8" borderId="2" xfId="0" applyFont="1" applyFill="1" applyBorder="1" applyAlignment="1" applyProtection="1">
      <alignment horizontal="center"/>
      <protection locked="0"/>
    </xf>
    <xf numFmtId="3" fontId="0" fillId="0" borderId="0" xfId="0" applyNumberFormat="1"/>
    <xf numFmtId="3" fontId="13" fillId="0" borderId="0" xfId="0" applyNumberFormat="1" applyFont="1" applyProtection="1">
      <protection locked="0"/>
    </xf>
    <xf numFmtId="9" fontId="13" fillId="0" borderId="0" xfId="0" applyNumberFormat="1" applyFont="1" applyProtection="1">
      <protection locked="0"/>
    </xf>
    <xf numFmtId="9" fontId="10" fillId="0" borderId="3" xfId="0" applyNumberFormat="1" applyFont="1" applyBorder="1" applyProtection="1">
      <protection locked="0"/>
    </xf>
    <xf numFmtId="3" fontId="0" fillId="0" borderId="0" xfId="0" applyNumberFormat="1" applyProtection="1">
      <protection locked="0"/>
    </xf>
    <xf numFmtId="3" fontId="13" fillId="0" borderId="0" xfId="0" applyNumberFormat="1" applyFont="1"/>
    <xf numFmtId="3" fontId="10" fillId="0" borderId="0" xfId="0" applyNumberFormat="1" applyFont="1" applyProtection="1">
      <protection locked="0"/>
    </xf>
    <xf numFmtId="3" fontId="0" fillId="0" borderId="5" xfId="0" applyNumberFormat="1" applyBorder="1" applyAlignment="1" applyProtection="1">
      <alignment horizontal="center"/>
      <protection locked="0"/>
    </xf>
    <xf numFmtId="3" fontId="0" fillId="0" borderId="5" xfId="0" applyNumberFormat="1" applyBorder="1" applyProtection="1">
      <protection locked="0"/>
    </xf>
    <xf numFmtId="3" fontId="3" fillId="0" borderId="0" xfId="0" applyNumberFormat="1" applyFont="1" applyProtection="1">
      <protection locked="0"/>
    </xf>
    <xf numFmtId="3" fontId="0" fillId="0" borderId="1" xfId="0" applyNumberFormat="1" applyBorder="1" applyProtection="1">
      <protection locked="0"/>
    </xf>
    <xf numFmtId="3" fontId="0" fillId="0" borderId="15" xfId="0" applyNumberFormat="1" applyBorder="1" applyProtection="1">
      <protection locked="0"/>
    </xf>
    <xf numFmtId="0" fontId="6" fillId="2" borderId="95" xfId="0" applyFont="1" applyFill="1" applyBorder="1" applyAlignment="1" applyProtection="1">
      <alignment horizontal="center"/>
      <protection locked="0"/>
    </xf>
    <xf numFmtId="0" fontId="6" fillId="2" borderId="96" xfId="0" applyFont="1" applyFill="1" applyBorder="1" applyAlignment="1" applyProtection="1">
      <alignment horizontal="center"/>
      <protection locked="0"/>
    </xf>
    <xf numFmtId="0" fontId="6" fillId="2" borderId="97" xfId="0" applyFont="1" applyFill="1" applyBorder="1" applyAlignment="1" applyProtection="1">
      <alignment horizontal="center"/>
      <protection locked="0"/>
    </xf>
    <xf numFmtId="4" fontId="0" fillId="0" borderId="98" xfId="0" applyNumberFormat="1" applyBorder="1" applyAlignment="1">
      <alignment horizontal="right"/>
    </xf>
    <xf numFmtId="43" fontId="0" fillId="0" borderId="99" xfId="1" applyFont="1" applyBorder="1" applyProtection="1">
      <protection locked="0"/>
    </xf>
    <xf numFmtId="0" fontId="6" fillId="2" borderId="100" xfId="0" applyFont="1" applyFill="1" applyBorder="1" applyAlignment="1" applyProtection="1">
      <alignment horizontal="center"/>
      <protection locked="0"/>
    </xf>
    <xf numFmtId="2" fontId="0" fillId="2" borderId="97" xfId="0" applyNumberFormat="1" applyFill="1" applyBorder="1" applyProtection="1">
      <protection locked="0"/>
    </xf>
    <xf numFmtId="4" fontId="0" fillId="0" borderId="100" xfId="0" applyNumberFormat="1" applyBorder="1" applyAlignment="1">
      <alignment horizontal="right"/>
    </xf>
    <xf numFmtId="4" fontId="0" fillId="0" borderId="101" xfId="0" applyNumberFormat="1" applyBorder="1" applyAlignment="1">
      <alignment horizontal="right"/>
    </xf>
    <xf numFmtId="0" fontId="0" fillId="2" borderId="97" xfId="0" applyFill="1" applyBorder="1" applyProtection="1">
      <protection locked="0"/>
    </xf>
    <xf numFmtId="0" fontId="0" fillId="0" borderId="6" xfId="0" applyBorder="1" applyAlignment="1" applyProtection="1">
      <alignment horizontal="center"/>
      <protection locked="0"/>
    </xf>
    <xf numFmtId="4" fontId="0" fillId="0" borderId="6" xfId="1" applyNumberFormat="1" applyFont="1" applyBorder="1" applyAlignment="1">
      <alignment horizontal="left"/>
    </xf>
    <xf numFmtId="4" fontId="0" fillId="0" borderId="9" xfId="1" applyNumberFormat="1" applyFont="1" applyBorder="1" applyAlignment="1">
      <alignment horizontal="left"/>
    </xf>
    <xf numFmtId="4" fontId="0" fillId="0" borderId="6" xfId="1" applyNumberFormat="1" applyFont="1" applyBorder="1"/>
    <xf numFmtId="0" fontId="6" fillId="2" borderId="103" xfId="0" applyFont="1" applyFill="1" applyBorder="1" applyAlignment="1" applyProtection="1">
      <alignment horizontal="center"/>
      <protection locked="0"/>
    </xf>
    <xf numFmtId="0" fontId="6" fillId="2" borderId="59" xfId="0" applyFont="1" applyFill="1" applyBorder="1" applyAlignment="1" applyProtection="1">
      <alignment horizontal="center"/>
      <protection locked="0"/>
    </xf>
    <xf numFmtId="0" fontId="6" fillId="2" borderId="59" xfId="0" applyFont="1" applyFill="1" applyBorder="1" applyAlignment="1" applyProtection="1">
      <alignment horizontal="left"/>
      <protection locked="0"/>
    </xf>
    <xf numFmtId="0" fontId="6" fillId="2" borderId="104" xfId="0" applyFont="1" applyFill="1" applyBorder="1" applyAlignment="1" applyProtection="1">
      <alignment horizontal="left"/>
      <protection locked="0"/>
    </xf>
    <xf numFmtId="0" fontId="7" fillId="2" borderId="104" xfId="0" applyFont="1" applyFill="1" applyBorder="1" applyAlignment="1" applyProtection="1">
      <alignment horizontal="center"/>
      <protection locked="0"/>
    </xf>
    <xf numFmtId="0" fontId="6" fillId="8" borderId="105" xfId="0" applyFont="1" applyFill="1" applyBorder="1" applyAlignment="1" applyProtection="1">
      <alignment horizontal="center"/>
      <protection locked="0"/>
    </xf>
    <xf numFmtId="0" fontId="3" fillId="0" borderId="0" xfId="0" applyFont="1" applyAlignment="1" applyProtection="1">
      <alignment horizontal="left" indent="1"/>
      <protection locked="0"/>
    </xf>
    <xf numFmtId="2" fontId="0" fillId="0" borderId="15" xfId="0" applyNumberFormat="1" applyBorder="1" applyAlignment="1" applyProtection="1">
      <alignment horizontal="center"/>
      <protection locked="0"/>
    </xf>
    <xf numFmtId="2" fontId="0" fillId="2" borderId="0" xfId="0" applyNumberFormat="1" applyFill="1" applyAlignment="1" applyProtection="1">
      <alignment horizontal="center"/>
      <protection locked="0"/>
    </xf>
    <xf numFmtId="43" fontId="0" fillId="0" borderId="10" xfId="1" applyFont="1" applyBorder="1" applyAlignment="1">
      <alignment horizontal="center"/>
    </xf>
    <xf numFmtId="2" fontId="0" fillId="0" borderId="62" xfId="0" applyNumberFormat="1" applyBorder="1" applyAlignment="1" applyProtection="1">
      <alignment horizontal="center"/>
      <protection locked="0"/>
    </xf>
    <xf numFmtId="2" fontId="0" fillId="0" borderId="11" xfId="0" applyNumberFormat="1" applyBorder="1" applyAlignment="1">
      <alignment horizontal="center"/>
    </xf>
    <xf numFmtId="43" fontId="0" fillId="0" borderId="7" xfId="1" applyFont="1" applyBorder="1" applyAlignment="1">
      <alignment horizontal="center"/>
    </xf>
    <xf numFmtId="0" fontId="0" fillId="0" borderId="13" xfId="0" applyBorder="1" applyAlignment="1" applyProtection="1">
      <alignment horizontal="center"/>
      <protection locked="0"/>
    </xf>
    <xf numFmtId="2" fontId="0" fillId="0" borderId="63" xfId="0" applyNumberFormat="1" applyBorder="1" applyAlignment="1">
      <alignment horizontal="center"/>
    </xf>
    <xf numFmtId="4" fontId="0" fillId="0" borderId="63" xfId="1" applyNumberFormat="1" applyFont="1" applyBorder="1" applyAlignment="1">
      <alignment horizontal="center"/>
    </xf>
    <xf numFmtId="0" fontId="0" fillId="0" borderId="63" xfId="0" applyBorder="1" applyAlignment="1">
      <alignment horizontal="center"/>
    </xf>
    <xf numFmtId="171" fontId="0" fillId="0" borderId="0" xfId="0" applyNumberFormat="1" applyProtection="1">
      <protection locked="0"/>
    </xf>
    <xf numFmtId="4" fontId="0" fillId="7" borderId="0" xfId="0" applyNumberFormat="1" applyFill="1" applyProtection="1">
      <protection locked="0"/>
    </xf>
    <xf numFmtId="2" fontId="0" fillId="7" borderId="0" xfId="0" applyNumberFormat="1" applyFill="1" applyProtection="1">
      <protection locked="0"/>
    </xf>
    <xf numFmtId="4" fontId="0" fillId="7" borderId="26" xfId="0" applyNumberFormat="1" applyFill="1" applyBorder="1" applyAlignment="1" applyProtection="1">
      <alignment horizontal="left"/>
      <protection locked="0"/>
    </xf>
    <xf numFmtId="0" fontId="3" fillId="0" borderId="0" xfId="0" applyFont="1"/>
    <xf numFmtId="0" fontId="38" fillId="0" borderId="0" xfId="0" applyFont="1"/>
    <xf numFmtId="3" fontId="38" fillId="0" borderId="0" xfId="0" applyNumberFormat="1" applyFont="1"/>
    <xf numFmtId="0" fontId="3" fillId="0" borderId="12" xfId="0" applyFont="1" applyBorder="1"/>
    <xf numFmtId="4" fontId="0" fillId="0" borderId="0" xfId="1" applyNumberFormat="1" applyFont="1" applyAlignment="1">
      <alignment horizontal="right"/>
    </xf>
    <xf numFmtId="4" fontId="10" fillId="0" borderId="5" xfId="0" applyNumberFormat="1" applyFont="1" applyBorder="1"/>
    <xf numFmtId="4" fontId="10" fillId="0" borderId="5" xfId="1" applyNumberFormat="1" applyFont="1" applyBorder="1" applyAlignment="1">
      <alignment horizontal="right"/>
    </xf>
    <xf numFmtId="4" fontId="10" fillId="0" borderId="0" xfId="1" applyNumberFormat="1" applyFont="1" applyAlignment="1" applyProtection="1">
      <alignment horizontal="right"/>
      <protection locked="0"/>
    </xf>
    <xf numFmtId="4" fontId="0" fillId="0" borderId="1" xfId="0" applyNumberFormat="1" applyBorder="1" applyProtection="1">
      <protection locked="0"/>
    </xf>
    <xf numFmtId="4" fontId="0" fillId="0" borderId="11" xfId="0" applyNumberFormat="1" applyBorder="1" applyProtection="1">
      <protection locked="0"/>
    </xf>
    <xf numFmtId="4" fontId="0" fillId="0" borderId="13" xfId="0" applyNumberFormat="1" applyBorder="1" applyProtection="1">
      <protection locked="0"/>
    </xf>
    <xf numFmtId="4" fontId="10" fillId="0" borderId="7" xfId="1" applyNumberFormat="1" applyFont="1" applyBorder="1"/>
    <xf numFmtId="4" fontId="0" fillId="0" borderId="5" xfId="0" applyNumberFormat="1" applyBorder="1" applyProtection="1">
      <protection locked="0"/>
    </xf>
    <xf numFmtId="4" fontId="0" fillId="0" borderId="15" xfId="0" applyNumberFormat="1" applyBorder="1" applyProtection="1">
      <protection locked="0"/>
    </xf>
    <xf numFmtId="4" fontId="0" fillId="0" borderId="0" xfId="1" applyNumberFormat="1" applyFont="1"/>
    <xf numFmtId="4" fontId="10" fillId="0" borderId="0" xfId="0" applyNumberFormat="1" applyFont="1" applyAlignment="1">
      <alignment horizontal="centerContinuous"/>
    </xf>
    <xf numFmtId="4" fontId="13" fillId="0" borderId="0" xfId="0" applyNumberFormat="1" applyFont="1" applyAlignment="1" applyProtection="1">
      <alignment horizontal="right"/>
      <protection locked="0"/>
    </xf>
    <xf numFmtId="4" fontId="13" fillId="0" borderId="0" xfId="0" applyNumberFormat="1" applyFont="1" applyAlignment="1" applyProtection="1">
      <alignment horizontal="center"/>
      <protection locked="0"/>
    </xf>
    <xf numFmtId="4" fontId="3" fillId="0" borderId="0" xfId="0" applyNumberFormat="1" applyFont="1" applyAlignment="1" applyProtection="1">
      <alignment horizontal="right"/>
      <protection locked="0"/>
    </xf>
    <xf numFmtId="4" fontId="13" fillId="0" borderId="0" xfId="0" applyNumberFormat="1" applyFont="1" applyProtection="1">
      <protection locked="0"/>
    </xf>
    <xf numFmtId="4" fontId="13" fillId="0" borderId="0" xfId="0" applyNumberFormat="1" applyFont="1" applyAlignment="1">
      <alignment horizontal="right"/>
    </xf>
    <xf numFmtId="4" fontId="10" fillId="0" borderId="3" xfId="0" applyNumberFormat="1" applyFont="1" applyBorder="1" applyAlignment="1">
      <alignment horizontal="right"/>
    </xf>
    <xf numFmtId="4" fontId="0" fillId="0" borderId="5" xfId="0" applyNumberFormat="1" applyBorder="1" applyAlignment="1">
      <alignment horizontal="right"/>
    </xf>
    <xf numFmtId="4" fontId="10" fillId="0" borderId="3" xfId="1" applyNumberFormat="1" applyFont="1" applyBorder="1" applyAlignment="1">
      <alignment horizontal="right"/>
    </xf>
    <xf numFmtId="4" fontId="10" fillId="0" borderId="0" xfId="1" applyNumberFormat="1" applyFont="1" applyAlignment="1">
      <alignment horizontal="right"/>
    </xf>
    <xf numFmtId="4" fontId="38" fillId="0" borderId="0" xfId="0" applyNumberFormat="1" applyFont="1"/>
    <xf numFmtId="4" fontId="10" fillId="0" borderId="0" xfId="0" applyNumberFormat="1" applyFont="1" applyAlignment="1">
      <alignment horizontal="right"/>
    </xf>
    <xf numFmtId="4" fontId="10" fillId="0" borderId="10" xfId="0" applyNumberFormat="1" applyFont="1" applyBorder="1" applyAlignment="1">
      <alignment horizontal="right"/>
    </xf>
    <xf numFmtId="4" fontId="10" fillId="0" borderId="5" xfId="0" applyNumberFormat="1" applyFont="1" applyBorder="1" applyProtection="1">
      <protection locked="0"/>
    </xf>
    <xf numFmtId="4" fontId="13" fillId="0" borderId="5" xfId="0" applyNumberFormat="1" applyFont="1" applyBorder="1" applyProtection="1">
      <protection locked="0"/>
    </xf>
    <xf numFmtId="4" fontId="13" fillId="0" borderId="1" xfId="0" applyNumberFormat="1" applyFont="1" applyBorder="1" applyProtection="1">
      <protection locked="0"/>
    </xf>
    <xf numFmtId="4" fontId="13" fillId="0" borderId="11" xfId="0" applyNumberFormat="1" applyFont="1" applyBorder="1" applyProtection="1">
      <protection locked="0"/>
    </xf>
    <xf numFmtId="4" fontId="13" fillId="0" borderId="13" xfId="0" applyNumberFormat="1" applyFont="1" applyBorder="1" applyProtection="1">
      <protection locked="0"/>
    </xf>
    <xf numFmtId="4" fontId="13" fillId="0" borderId="13" xfId="0" applyNumberFormat="1" applyFont="1" applyBorder="1"/>
    <xf numFmtId="4" fontId="13" fillId="0" borderId="3" xfId="0" applyNumberFormat="1" applyFont="1" applyBorder="1"/>
    <xf numFmtId="4" fontId="10" fillId="0" borderId="16" xfId="1" applyNumberFormat="1" applyFont="1" applyBorder="1"/>
    <xf numFmtId="4" fontId="18" fillId="0" borderId="0" xfId="0" applyNumberFormat="1" applyFont="1" applyProtection="1">
      <protection locked="0"/>
    </xf>
    <xf numFmtId="9" fontId="0" fillId="0" borderId="0" xfId="0" applyNumberFormat="1" applyProtection="1">
      <protection locked="0"/>
    </xf>
    <xf numFmtId="0" fontId="39" fillId="0" borderId="0" xfId="0" applyFont="1" applyAlignment="1" applyProtection="1">
      <alignment horizontal="center"/>
      <protection locked="0"/>
    </xf>
    <xf numFmtId="0" fontId="39" fillId="0" borderId="0" xfId="0" applyFont="1" applyProtection="1">
      <protection locked="0"/>
    </xf>
    <xf numFmtId="0" fontId="38" fillId="0" borderId="0" xfId="0" applyFont="1" applyAlignment="1" applyProtection="1">
      <alignment horizontal="center"/>
      <protection locked="0"/>
    </xf>
    <xf numFmtId="0" fontId="38" fillId="0" borderId="0" xfId="0" applyFont="1" applyProtection="1">
      <protection locked="0"/>
    </xf>
    <xf numFmtId="9" fontId="38" fillId="0" borderId="0" xfId="0" applyNumberFormat="1" applyFont="1" applyAlignment="1">
      <alignment horizontal="right"/>
    </xf>
    <xf numFmtId="9" fontId="38" fillId="0" borderId="0" xfId="0" applyNumberFormat="1" applyFont="1" applyAlignment="1">
      <alignment horizontal="center"/>
    </xf>
    <xf numFmtId="41" fontId="38" fillId="0" borderId="0" xfId="0" applyNumberFormat="1" applyFont="1"/>
    <xf numFmtId="0" fontId="38" fillId="0" borderId="0" xfId="0" applyFont="1" applyAlignment="1">
      <alignment horizontal="right"/>
    </xf>
    <xf numFmtId="10" fontId="38" fillId="0" borderId="0" xfId="0" applyNumberFormat="1" applyFont="1" applyAlignment="1">
      <alignment horizontal="right"/>
    </xf>
    <xf numFmtId="0" fontId="38" fillId="0" borderId="0" xfId="0" applyFont="1" applyAlignment="1" applyProtection="1">
      <alignment horizontal="right"/>
      <protection locked="0"/>
    </xf>
    <xf numFmtId="10" fontId="38" fillId="0" borderId="0" xfId="0" applyNumberFormat="1" applyFont="1"/>
    <xf numFmtId="169" fontId="0" fillId="0" borderId="0" xfId="0" applyNumberFormat="1" applyProtection="1">
      <protection locked="0"/>
    </xf>
    <xf numFmtId="43" fontId="0" fillId="8" borderId="4" xfId="0" applyNumberFormat="1" applyFill="1" applyBorder="1" applyAlignment="1" applyProtection="1">
      <alignment horizontal="left"/>
      <protection locked="0"/>
    </xf>
    <xf numFmtId="0" fontId="3" fillId="2" borderId="3" xfId="0" applyFont="1" applyFill="1" applyBorder="1" applyAlignment="1" applyProtection="1">
      <alignment horizontal="center"/>
      <protection locked="0"/>
    </xf>
    <xf numFmtId="4" fontId="0" fillId="8" borderId="22" xfId="0" applyNumberFormat="1" applyFill="1" applyBorder="1"/>
    <xf numFmtId="0" fontId="8" fillId="0" borderId="6" xfId="0" applyFont="1" applyBorder="1" applyAlignment="1">
      <alignment horizontal="right"/>
    </xf>
    <xf numFmtId="4" fontId="8" fillId="2" borderId="6" xfId="0" applyNumberFormat="1" applyFont="1" applyFill="1" applyBorder="1"/>
    <xf numFmtId="0" fontId="0" fillId="2" borderId="17" xfId="0" applyFill="1" applyBorder="1"/>
    <xf numFmtId="0" fontId="0" fillId="2" borderId="12" xfId="0" applyFill="1" applyBorder="1"/>
    <xf numFmtId="4" fontId="36" fillId="8" borderId="17" xfId="3" applyNumberFormat="1" applyFill="1" applyBorder="1"/>
    <xf numFmtId="4" fontId="8" fillId="8" borderId="4" xfId="0" applyNumberFormat="1" applyFont="1" applyFill="1" applyBorder="1" applyProtection="1">
      <protection locked="0"/>
    </xf>
    <xf numFmtId="4" fontId="8" fillId="0" borderId="15" xfId="0" applyNumberFormat="1" applyFont="1" applyBorder="1"/>
    <xf numFmtId="168" fontId="0" fillId="0" borderId="22" xfId="0" applyNumberFormat="1" applyBorder="1" applyAlignment="1" applyProtection="1">
      <alignment horizontal="center"/>
      <protection locked="0"/>
    </xf>
    <xf numFmtId="43" fontId="0" fillId="7" borderId="22" xfId="0" applyNumberFormat="1" applyFill="1" applyBorder="1" applyAlignment="1" applyProtection="1">
      <alignment horizontal="center"/>
      <protection locked="0"/>
    </xf>
    <xf numFmtId="43" fontId="0" fillId="7" borderId="22" xfId="0" applyNumberFormat="1" applyFill="1" applyBorder="1" applyAlignment="1" applyProtection="1">
      <alignment horizontal="right"/>
      <protection locked="0"/>
    </xf>
    <xf numFmtId="4" fontId="0" fillId="7" borderId="4" xfId="0" applyNumberFormat="1" applyFill="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4" xfId="0" applyFont="1" applyBorder="1"/>
    <xf numFmtId="0" fontId="3" fillId="0" borderId="3" xfId="0" applyFont="1" applyBorder="1" applyAlignment="1" applyProtection="1">
      <alignment horizontal="center"/>
      <protection locked="0"/>
    </xf>
    <xf numFmtId="0" fontId="0" fillId="0" borderId="106" xfId="0" pivotButton="1" applyBorder="1"/>
    <xf numFmtId="0" fontId="0" fillId="0" borderId="107" xfId="0" applyBorder="1"/>
    <xf numFmtId="0" fontId="0" fillId="0" borderId="108" xfId="0" applyBorder="1"/>
    <xf numFmtId="2" fontId="0" fillId="0" borderId="109" xfId="0" applyNumberFormat="1" applyBorder="1"/>
    <xf numFmtId="168" fontId="0" fillId="0" borderId="6" xfId="0" applyNumberFormat="1" applyBorder="1" applyAlignment="1" applyProtection="1">
      <alignment horizontal="center"/>
      <protection locked="0"/>
    </xf>
    <xf numFmtId="4" fontId="3" fillId="0" borderId="9" xfId="1" applyNumberFormat="1" applyBorder="1" applyAlignment="1" applyProtection="1">
      <alignment horizontal="left"/>
      <protection locked="0"/>
    </xf>
    <xf numFmtId="4" fontId="13" fillId="7" borderId="17" xfId="0" applyNumberFormat="1" applyFont="1" applyFill="1" applyBorder="1" applyAlignment="1" applyProtection="1">
      <alignment horizontal="center"/>
      <protection locked="0"/>
    </xf>
    <xf numFmtId="39" fontId="0" fillId="0" borderId="6" xfId="0" applyNumberFormat="1" applyBorder="1" applyProtection="1">
      <protection locked="0"/>
    </xf>
    <xf numFmtId="4" fontId="0" fillId="0" borderId="0" xfId="0" applyNumberFormat="1" applyAlignment="1" applyProtection="1">
      <alignment horizontal="left"/>
      <protection locked="0"/>
    </xf>
    <xf numFmtId="4" fontId="3" fillId="7" borderId="26" xfId="1" applyNumberFormat="1" applyFill="1" applyBorder="1" applyAlignment="1" applyProtection="1">
      <alignment horizontal="left"/>
      <protection locked="0"/>
    </xf>
    <xf numFmtId="0" fontId="42" fillId="0" borderId="0" xfId="4" applyFont="1" applyAlignment="1">
      <alignment horizontal="left" vertical="center"/>
    </xf>
    <xf numFmtId="0" fontId="43" fillId="0" borderId="0" xfId="4" applyFont="1"/>
    <xf numFmtId="172" fontId="43" fillId="0" borderId="0" xfId="5" applyNumberFormat="1" applyFont="1" applyAlignment="1">
      <alignment horizontal="right"/>
    </xf>
    <xf numFmtId="0" fontId="44" fillId="0" borderId="0" xfId="4" applyFont="1" applyAlignment="1">
      <alignment horizontal="left" wrapText="1"/>
    </xf>
    <xf numFmtId="0" fontId="46" fillId="0" borderId="0" xfId="4" applyFont="1"/>
    <xf numFmtId="172" fontId="46" fillId="0" borderId="0" xfId="5" applyNumberFormat="1" applyFont="1" applyAlignment="1">
      <alignment horizontal="right"/>
    </xf>
    <xf numFmtId="0" fontId="47" fillId="0" borderId="0" xfId="4" applyFont="1"/>
    <xf numFmtId="0" fontId="48" fillId="0" borderId="0" xfId="4" applyFont="1"/>
    <xf numFmtId="172" fontId="47" fillId="0" borderId="0" xfId="5" applyNumberFormat="1" applyFont="1" applyAlignment="1">
      <alignment horizontal="right"/>
    </xf>
    <xf numFmtId="0" fontId="49" fillId="0" borderId="0" xfId="4" applyFont="1" applyAlignment="1">
      <alignment horizontal="left" vertical="center"/>
    </xf>
    <xf numFmtId="0" fontId="4" fillId="0" borderId="0" xfId="4" applyFont="1" applyAlignment="1">
      <alignment vertical="top"/>
    </xf>
    <xf numFmtId="0" fontId="49" fillId="0" borderId="0" xfId="4" applyFont="1" applyAlignment="1">
      <alignment wrapText="1"/>
    </xf>
    <xf numFmtId="0" fontId="49" fillId="0" borderId="0" xfId="4" applyFont="1"/>
    <xf numFmtId="0" fontId="50" fillId="0" borderId="0" xfId="4" applyFont="1"/>
    <xf numFmtId="0" fontId="52" fillId="0" borderId="0" xfId="4" applyFont="1"/>
    <xf numFmtId="0" fontId="56" fillId="0" borderId="0" xfId="4" applyFont="1" applyAlignment="1">
      <alignment horizontal="left" vertical="center" indent="2"/>
    </xf>
    <xf numFmtId="0" fontId="49" fillId="0" borderId="0" xfId="4" applyFont="1" applyAlignment="1">
      <alignment horizontal="center"/>
    </xf>
    <xf numFmtId="0" fontId="57" fillId="0" borderId="0" xfId="4" applyFont="1"/>
    <xf numFmtId="0" fontId="57" fillId="0" borderId="0" xfId="4" applyFont="1" applyAlignment="1">
      <alignment horizontal="center"/>
    </xf>
    <xf numFmtId="0" fontId="57" fillId="0" borderId="0" xfId="4" applyFont="1" applyAlignment="1">
      <alignment horizontal="center" wrapText="1"/>
    </xf>
    <xf numFmtId="0" fontId="49" fillId="10" borderId="4" xfId="4" applyFont="1" applyFill="1" applyBorder="1" applyAlignment="1">
      <alignment wrapText="1"/>
    </xf>
    <xf numFmtId="0" fontId="57" fillId="0" borderId="4" xfId="4" applyFont="1" applyBorder="1" applyAlignment="1">
      <alignment wrapText="1"/>
    </xf>
    <xf numFmtId="3" fontId="10" fillId="11" borderId="81" xfId="4" applyNumberFormat="1" applyFont="1" applyFill="1" applyBorder="1" applyAlignment="1" applyProtection="1">
      <alignment horizontal="center"/>
      <protection locked="0"/>
    </xf>
    <xf numFmtId="3" fontId="49" fillId="0" borderId="0" xfId="4" applyNumberFormat="1" applyFont="1"/>
    <xf numFmtId="0" fontId="49" fillId="0" borderId="4" xfId="4" applyFont="1" applyBorder="1" applyAlignment="1">
      <alignment wrapText="1"/>
    </xf>
    <xf numFmtId="10" fontId="49" fillId="0" borderId="0" xfId="4" applyNumberFormat="1" applyFont="1"/>
    <xf numFmtId="0" fontId="49" fillId="0" borderId="0" xfId="4" applyFont="1" applyAlignment="1">
      <alignment vertical="center"/>
    </xf>
    <xf numFmtId="3" fontId="10" fillId="12" borderId="81" xfId="4" applyNumberFormat="1" applyFont="1" applyFill="1" applyBorder="1" applyAlignment="1" applyProtection="1">
      <alignment horizontal="center"/>
      <protection locked="0"/>
    </xf>
    <xf numFmtId="0" fontId="49" fillId="13" borderId="4" xfId="4" applyFont="1" applyFill="1" applyBorder="1" applyAlignment="1">
      <alignment wrapText="1"/>
    </xf>
    <xf numFmtId="3" fontId="10" fillId="0" borderId="0" xfId="4" applyNumberFormat="1" applyFont="1" applyAlignment="1" applyProtection="1">
      <alignment horizontal="center"/>
      <protection locked="0"/>
    </xf>
    <xf numFmtId="0" fontId="49" fillId="0" borderId="0" xfId="4" applyFont="1" applyAlignment="1">
      <alignment horizontal="center" wrapText="1"/>
    </xf>
    <xf numFmtId="0" fontId="57" fillId="14" borderId="4" xfId="4" applyFont="1" applyFill="1" applyBorder="1" applyAlignment="1">
      <alignment horizontal="center" wrapText="1"/>
    </xf>
    <xf numFmtId="0" fontId="60" fillId="0" borderId="0" xfId="4" applyFont="1"/>
    <xf numFmtId="0" fontId="49" fillId="0" borderId="0" xfId="4" applyFont="1" applyAlignment="1">
      <alignment horizontal="left" vertical="top" wrapText="1"/>
    </xf>
    <xf numFmtId="0" fontId="2" fillId="0" borderId="0" xfId="4"/>
    <xf numFmtId="0" fontId="46" fillId="7" borderId="0" xfId="4" applyFont="1" applyFill="1"/>
    <xf numFmtId="172" fontId="46" fillId="7" borderId="0" xfId="5" applyNumberFormat="1" applyFont="1" applyFill="1"/>
    <xf numFmtId="172" fontId="46" fillId="0" borderId="0" xfId="5" applyNumberFormat="1" applyFont="1"/>
    <xf numFmtId="172" fontId="46" fillId="0" borderId="1" xfId="5" applyNumberFormat="1" applyFont="1" applyBorder="1"/>
    <xf numFmtId="173" fontId="46" fillId="0" borderId="0" xfId="5" applyNumberFormat="1" applyFont="1"/>
    <xf numFmtId="173" fontId="46" fillId="7" borderId="0" xfId="5" applyNumberFormat="1" applyFont="1" applyFill="1"/>
    <xf numFmtId="174" fontId="46" fillId="0" borderId="0" xfId="5" applyNumberFormat="1" applyFont="1"/>
    <xf numFmtId="172" fontId="47" fillId="0" borderId="0" xfId="5" applyNumberFormat="1" applyFont="1"/>
    <xf numFmtId="39" fontId="46" fillId="7" borderId="0" xfId="5" applyNumberFormat="1" applyFont="1" applyFill="1"/>
    <xf numFmtId="39" fontId="46" fillId="0" borderId="0" xfId="5" applyNumberFormat="1" applyFont="1"/>
    <xf numFmtId="39" fontId="47" fillId="0" borderId="71" xfId="5" applyNumberFormat="1" applyFont="1" applyBorder="1"/>
    <xf numFmtId="3" fontId="10" fillId="7" borderId="0" xfId="4" applyNumberFormat="1" applyFont="1" applyFill="1" applyAlignment="1" applyProtection="1">
      <alignment horizontal="center"/>
      <protection locked="0"/>
    </xf>
    <xf numFmtId="0" fontId="49" fillId="7" borderId="0" xfId="4" applyFont="1" applyFill="1"/>
    <xf numFmtId="0" fontId="49" fillId="10" borderId="4" xfId="4" quotePrefix="1" applyFont="1" applyFill="1" applyBorder="1" applyAlignment="1">
      <alignment horizontal="left" wrapText="1"/>
    </xf>
    <xf numFmtId="0" fontId="49" fillId="0" borderId="4" xfId="4" quotePrefix="1" applyFont="1" applyBorder="1" applyAlignment="1">
      <alignment wrapText="1"/>
    </xf>
    <xf numFmtId="4" fontId="2" fillId="7" borderId="0" xfId="4" applyNumberFormat="1" applyFill="1"/>
    <xf numFmtId="4" fontId="0" fillId="7" borderId="6" xfId="0" applyNumberFormat="1" applyFill="1" applyBorder="1" applyAlignment="1" applyProtection="1">
      <alignment horizontal="left"/>
      <protection locked="0"/>
    </xf>
    <xf numFmtId="4" fontId="41" fillId="7" borderId="4" xfId="0" applyNumberFormat="1" applyFont="1" applyFill="1" applyBorder="1" applyAlignment="1" applyProtection="1">
      <alignment horizontal="left"/>
      <protection locked="0"/>
    </xf>
    <xf numFmtId="4" fontId="41" fillId="7" borderId="6" xfId="0" applyNumberFormat="1" applyFont="1" applyFill="1" applyBorder="1" applyAlignment="1" applyProtection="1">
      <alignment horizontal="left"/>
      <protection locked="0"/>
    </xf>
    <xf numFmtId="0" fontId="0" fillId="7" borderId="3"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 fontId="3" fillId="7" borderId="4" xfId="0" applyNumberFormat="1" applyFont="1" applyFill="1" applyBorder="1" applyAlignment="1" applyProtection="1">
      <alignment horizontal="left"/>
      <protection locked="0"/>
    </xf>
    <xf numFmtId="0" fontId="0" fillId="7" borderId="4" xfId="0" applyFill="1" applyBorder="1"/>
    <xf numFmtId="39" fontId="0" fillId="7" borderId="4" xfId="0" applyNumberFormat="1" applyFill="1" applyBorder="1" applyProtection="1">
      <protection locked="0"/>
    </xf>
    <xf numFmtId="4" fontId="0" fillId="7" borderId="4" xfId="0" applyNumberFormat="1" applyFill="1" applyBorder="1" applyProtection="1">
      <protection locked="0"/>
    </xf>
    <xf numFmtId="4" fontId="3" fillId="7" borderId="4" xfId="1" applyNumberFormat="1" applyFill="1" applyBorder="1" applyProtection="1">
      <protection locked="0"/>
    </xf>
    <xf numFmtId="2" fontId="3" fillId="7" borderId="3" xfId="0" applyNumberFormat="1" applyFont="1" applyFill="1" applyBorder="1" applyAlignment="1" applyProtection="1">
      <alignment horizontal="center"/>
      <protection locked="0"/>
    </xf>
    <xf numFmtId="4" fontId="0" fillId="7" borderId="4" xfId="0" applyNumberFormat="1" applyFill="1" applyBorder="1" applyAlignment="1" applyProtection="1">
      <alignment horizontal="center"/>
      <protection locked="0"/>
    </xf>
    <xf numFmtId="4" fontId="8" fillId="7" borderId="4" xfId="0" applyNumberFormat="1" applyFont="1" applyFill="1" applyBorder="1" applyAlignment="1" applyProtection="1">
      <alignment horizontal="center"/>
      <protection locked="0"/>
    </xf>
    <xf numFmtId="4" fontId="0" fillId="7" borderId="4" xfId="0" applyNumberFormat="1" applyFill="1" applyBorder="1" applyAlignment="1" applyProtection="1">
      <alignment horizontal="right"/>
      <protection locked="0"/>
    </xf>
    <xf numFmtId="0" fontId="0" fillId="0" borderId="109" xfId="0" applyBorder="1"/>
    <xf numFmtId="4" fontId="36" fillId="0" borderId="6" xfId="3" applyNumberFormat="1" applyBorder="1"/>
    <xf numFmtId="4" fontId="36" fillId="7" borderId="22" xfId="3" applyNumberFormat="1" applyFill="1" applyBorder="1"/>
    <xf numFmtId="4" fontId="41" fillId="7" borderId="17" xfId="3" applyNumberFormat="1" applyFont="1" applyFill="1" applyBorder="1"/>
    <xf numFmtId="0" fontId="0" fillId="7" borderId="17" xfId="0" applyFill="1" applyBorder="1"/>
    <xf numFmtId="4" fontId="36" fillId="0" borderId="4" xfId="3" applyNumberFormat="1" applyBorder="1"/>
    <xf numFmtId="4" fontId="10" fillId="8" borderId="38" xfId="3" applyNumberFormat="1" applyFont="1" applyFill="1" applyBorder="1"/>
    <xf numFmtId="0" fontId="36" fillId="0" borderId="0" xfId="3"/>
    <xf numFmtId="10" fontId="36" fillId="0" borderId="0" xfId="3" applyNumberFormat="1"/>
    <xf numFmtId="4" fontId="36" fillId="7" borderId="39" xfId="3" applyNumberFormat="1" applyFill="1" applyBorder="1"/>
    <xf numFmtId="0" fontId="0" fillId="7" borderId="42" xfId="0" applyFill="1" applyBorder="1"/>
    <xf numFmtId="4" fontId="8" fillId="7" borderId="6" xfId="0" applyNumberFormat="1" applyFont="1" applyFill="1" applyBorder="1" applyProtection="1">
      <protection locked="0"/>
    </xf>
    <xf numFmtId="0" fontId="24" fillId="7" borderId="0" xfId="0" applyFont="1" applyFill="1"/>
    <xf numFmtId="4" fontId="10" fillId="8" borderId="6" xfId="6" applyNumberFormat="1" applyFont="1" applyFill="1" applyBorder="1"/>
    <xf numFmtId="4" fontId="8" fillId="0" borderId="13" xfId="0" applyNumberFormat="1" applyFont="1" applyBorder="1"/>
    <xf numFmtId="4" fontId="10" fillId="8" borderId="38" xfId="6" applyNumberFormat="1" applyFont="1" applyFill="1" applyBorder="1"/>
    <xf numFmtId="0" fontId="3" fillId="0" borderId="1"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6" fillId="7" borderId="22" xfId="0" applyFont="1" applyFill="1" applyBorder="1" applyAlignment="1" applyProtection="1">
      <alignment horizontal="center"/>
      <protection locked="0"/>
    </xf>
    <xf numFmtId="4" fontId="0" fillId="7" borderId="55" xfId="1" applyNumberFormat="1" applyFont="1" applyFill="1" applyBorder="1" applyAlignment="1">
      <alignment horizontal="left"/>
    </xf>
    <xf numFmtId="0" fontId="25" fillId="0" borderId="103" xfId="0" applyFont="1" applyBorder="1" applyAlignment="1" applyProtection="1">
      <alignment horizontal="left"/>
      <protection locked="0"/>
    </xf>
    <xf numFmtId="0" fontId="25" fillId="0" borderId="58" xfId="0" applyFont="1" applyBorder="1" applyAlignment="1" applyProtection="1">
      <alignment horizontal="left"/>
      <protection locked="0"/>
    </xf>
    <xf numFmtId="0" fontId="25" fillId="0" borderId="115" xfId="0" applyFont="1" applyBorder="1" applyAlignment="1" applyProtection="1">
      <alignment horizontal="left"/>
      <protection locked="0"/>
    </xf>
    <xf numFmtId="2" fontId="6" fillId="15" borderId="95" xfId="0" applyNumberFormat="1" applyFont="1" applyFill="1" applyBorder="1" applyAlignment="1" applyProtection="1">
      <alignment horizontal="left"/>
      <protection locked="0"/>
    </xf>
    <xf numFmtId="2" fontId="6" fillId="0" borderId="11" xfId="0" applyNumberFormat="1" applyFont="1" applyBorder="1" applyAlignment="1" applyProtection="1">
      <alignment horizontal="left"/>
      <protection locked="0"/>
    </xf>
    <xf numFmtId="2" fontId="6" fillId="0" borderId="116" xfId="0" applyNumberFormat="1" applyFont="1" applyBorder="1" applyAlignment="1" applyProtection="1">
      <alignment horizontal="left"/>
      <protection locked="0"/>
    </xf>
    <xf numFmtId="2" fontId="6" fillId="7" borderId="110" xfId="0" applyNumberFormat="1" applyFont="1" applyFill="1" applyBorder="1" applyAlignment="1" applyProtection="1">
      <alignment horizontal="left"/>
      <protection locked="0"/>
    </xf>
    <xf numFmtId="2" fontId="6" fillId="15" borderId="81" xfId="0" applyNumberFormat="1" applyFont="1" applyFill="1" applyBorder="1" applyAlignment="1" applyProtection="1">
      <alignment horizontal="left"/>
      <protection locked="0"/>
    </xf>
    <xf numFmtId="2" fontId="6" fillId="0" borderId="117" xfId="0" applyNumberFormat="1" applyFont="1" applyBorder="1" applyAlignment="1" applyProtection="1">
      <alignment horizontal="left"/>
      <protection locked="0"/>
    </xf>
    <xf numFmtId="2" fontId="6" fillId="7" borderId="114" xfId="0" applyNumberFormat="1" applyFont="1" applyFill="1" applyBorder="1" applyAlignment="1" applyProtection="1">
      <alignment horizontal="left"/>
      <protection locked="0"/>
    </xf>
    <xf numFmtId="2" fontId="6" fillId="0" borderId="64" xfId="0" applyNumberFormat="1" applyFont="1" applyBorder="1" applyAlignment="1" applyProtection="1">
      <alignment horizontal="left"/>
      <protection locked="0"/>
    </xf>
    <xf numFmtId="0" fontId="6" fillId="7" borderId="0" xfId="0" applyFont="1" applyFill="1" applyAlignment="1" applyProtection="1">
      <alignment horizontal="left"/>
      <protection locked="0"/>
    </xf>
    <xf numFmtId="2" fontId="6" fillId="0" borderId="0" xfId="0" applyNumberFormat="1" applyFont="1" applyAlignment="1" applyProtection="1">
      <alignment horizontal="left"/>
      <protection locked="0"/>
    </xf>
    <xf numFmtId="14" fontId="46" fillId="15" borderId="0" xfId="4" applyNumberFormat="1" applyFont="1" applyFill="1"/>
    <xf numFmtId="4" fontId="41" fillId="7" borderId="6" xfId="0" quotePrefix="1"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39" fontId="0" fillId="7" borderId="6" xfId="0" applyNumberFormat="1" applyFill="1" applyBorder="1" applyProtection="1">
      <protection locked="0"/>
    </xf>
    <xf numFmtId="2" fontId="0" fillId="7" borderId="4" xfId="0" applyNumberFormat="1" applyFill="1" applyBorder="1" applyAlignment="1" applyProtection="1">
      <alignment horizontal="center"/>
      <protection locked="0"/>
    </xf>
    <xf numFmtId="4" fontId="3" fillId="7" borderId="9" xfId="1" quotePrefix="1" applyNumberFormat="1" applyFill="1" applyBorder="1" applyAlignment="1" applyProtection="1">
      <alignment horizontal="left"/>
      <protection locked="0"/>
    </xf>
    <xf numFmtId="39" fontId="0" fillId="7" borderId="6" xfId="0" quotePrefix="1" applyNumberFormat="1" applyFill="1" applyBorder="1" applyProtection="1">
      <protection locked="0"/>
    </xf>
    <xf numFmtId="168" fontId="0" fillId="7" borderId="6" xfId="0" applyNumberFormat="1"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6" xfId="0" applyFill="1" applyBorder="1" applyProtection="1">
      <protection locked="0"/>
    </xf>
    <xf numFmtId="0" fontId="0" fillId="7" borderId="0" xfId="0" applyFill="1" applyAlignment="1" applyProtection="1">
      <alignment horizontal="center"/>
      <protection locked="0"/>
    </xf>
    <xf numFmtId="4" fontId="0" fillId="7" borderId="6" xfId="0" applyNumberFormat="1" applyFill="1" applyBorder="1" applyProtection="1">
      <protection locked="0"/>
    </xf>
    <xf numFmtId="172" fontId="46" fillId="7" borderId="0" xfId="5" applyNumberFormat="1" applyFont="1" applyFill="1" applyAlignment="1">
      <alignment horizontal="right"/>
    </xf>
    <xf numFmtId="0" fontId="10" fillId="2" borderId="6" xfId="4" applyFont="1" applyFill="1" applyBorder="1" applyAlignment="1">
      <alignment horizontal="right"/>
    </xf>
    <xf numFmtId="0" fontId="10" fillId="2" borderId="6" xfId="4" applyFont="1" applyFill="1" applyBorder="1" applyAlignment="1">
      <alignment horizontal="center"/>
    </xf>
    <xf numFmtId="2" fontId="10" fillId="9" borderId="11" xfId="4" applyNumberFormat="1" applyFont="1" applyFill="1" applyBorder="1" applyAlignment="1">
      <alignment horizontal="center"/>
    </xf>
    <xf numFmtId="0" fontId="10" fillId="2" borderId="14" xfId="4" applyFont="1" applyFill="1" applyBorder="1" applyAlignment="1">
      <alignment horizontal="center"/>
    </xf>
    <xf numFmtId="0" fontId="54" fillId="9" borderId="15" xfId="4" applyFont="1" applyFill="1" applyBorder="1" applyAlignment="1">
      <alignment horizontal="center"/>
    </xf>
    <xf numFmtId="0" fontId="10" fillId="0" borderId="12" xfId="4" applyFont="1" applyBorder="1"/>
    <xf numFmtId="0" fontId="3" fillId="0" borderId="17" xfId="4" applyFont="1" applyBorder="1"/>
    <xf numFmtId="0" fontId="3" fillId="0" borderId="12" xfId="4" applyFont="1" applyBorder="1"/>
    <xf numFmtId="0" fontId="3" fillId="7" borderId="13" xfId="4" applyFont="1" applyFill="1" applyBorder="1"/>
    <xf numFmtId="0" fontId="61" fillId="0" borderId="12" xfId="4" applyFont="1" applyBorder="1" applyAlignment="1">
      <alignment wrapText="1"/>
    </xf>
    <xf numFmtId="4" fontId="3" fillId="0" borderId="17" xfId="4" applyNumberFormat="1" applyFont="1" applyBorder="1"/>
    <xf numFmtId="4" fontId="3" fillId="0" borderId="13" xfId="6" applyNumberFormat="1" applyBorder="1"/>
    <xf numFmtId="0" fontId="61" fillId="0" borderId="12" xfId="4" applyFont="1" applyBorder="1"/>
    <xf numFmtId="4" fontId="3" fillId="0" borderId="15" xfId="6" applyNumberFormat="1" applyBorder="1"/>
    <xf numFmtId="0" fontId="61" fillId="0" borderId="22" xfId="4" applyFont="1" applyBorder="1"/>
    <xf numFmtId="0" fontId="3" fillId="0" borderId="0" xfId="4" applyFont="1"/>
    <xf numFmtId="0" fontId="10" fillId="8" borderId="6" xfId="4" applyFont="1" applyFill="1" applyBorder="1" applyAlignment="1">
      <alignment horizontal="right"/>
    </xf>
    <xf numFmtId="0" fontId="10" fillId="8" borderId="6" xfId="4" applyFont="1" applyFill="1" applyBorder="1"/>
    <xf numFmtId="4" fontId="10" fillId="8" borderId="11" xfId="6" applyNumberFormat="1" applyFont="1" applyFill="1" applyBorder="1"/>
    <xf numFmtId="0" fontId="10" fillId="0" borderId="9" xfId="4" applyFont="1" applyBorder="1" applyProtection="1">
      <protection locked="0"/>
    </xf>
    <xf numFmtId="0" fontId="10" fillId="0" borderId="6" xfId="4" applyFont="1" applyBorder="1"/>
    <xf numFmtId="4" fontId="3" fillId="0" borderId="11" xfId="6" applyNumberFormat="1" applyBorder="1"/>
    <xf numFmtId="4" fontId="3" fillId="7" borderId="13" xfId="6" applyNumberFormat="1" applyFill="1" applyBorder="1"/>
    <xf numFmtId="0" fontId="61" fillId="0" borderId="0" xfId="4" applyFont="1"/>
    <xf numFmtId="0" fontId="61" fillId="0" borderId="14" xfId="4" applyFont="1" applyBorder="1"/>
    <xf numFmtId="4" fontId="3" fillId="7" borderId="15" xfId="4" applyNumberFormat="1" applyFont="1" applyFill="1" applyBorder="1"/>
    <xf numFmtId="0" fontId="10" fillId="8" borderId="38" xfId="4" applyFont="1" applyFill="1" applyBorder="1" applyAlignment="1">
      <alignment horizontal="right"/>
    </xf>
    <xf numFmtId="0" fontId="10" fillId="8" borderId="38" xfId="4" applyFont="1" applyFill="1" applyBorder="1"/>
    <xf numFmtId="0" fontId="10" fillId="0" borderId="17" xfId="4" applyFont="1" applyBorder="1"/>
    <xf numFmtId="0" fontId="61" fillId="0" borderId="17" xfId="4" applyFont="1" applyBorder="1"/>
    <xf numFmtId="0" fontId="10" fillId="8" borderId="8" xfId="4" applyFont="1" applyFill="1" applyBorder="1"/>
    <xf numFmtId="0" fontId="10" fillId="0" borderId="39" xfId="4" applyFont="1" applyBorder="1"/>
    <xf numFmtId="0" fontId="3" fillId="0" borderId="40" xfId="4" applyFont="1" applyBorder="1"/>
    <xf numFmtId="0" fontId="10" fillId="0" borderId="17" xfId="4" applyFont="1" applyBorder="1" applyAlignment="1">
      <alignment horizontal="left"/>
    </xf>
    <xf numFmtId="0" fontId="62" fillId="7" borderId="4" xfId="4" applyFont="1" applyFill="1" applyBorder="1"/>
    <xf numFmtId="0" fontId="3" fillId="7" borderId="26" xfId="4" applyFont="1" applyFill="1" applyBorder="1"/>
    <xf numFmtId="0" fontId="10" fillId="0" borderId="17" xfId="4" applyFont="1" applyBorder="1" applyProtection="1">
      <protection locked="0"/>
    </xf>
    <xf numFmtId="0" fontId="3" fillId="0" borderId="12" xfId="4" applyFont="1" applyBorder="1" applyProtection="1">
      <protection locked="0"/>
    </xf>
    <xf numFmtId="0" fontId="3" fillId="0" borderId="17" xfId="4" applyFont="1" applyBorder="1" applyProtection="1">
      <protection locked="0"/>
    </xf>
    <xf numFmtId="0" fontId="10" fillId="8" borderId="4" xfId="4" applyFont="1" applyFill="1" applyBorder="1" applyAlignment="1" applyProtection="1">
      <alignment horizontal="right"/>
      <protection locked="0"/>
    </xf>
    <xf numFmtId="0" fontId="10" fillId="0" borderId="26" xfId="4" applyFont="1" applyBorder="1" applyProtection="1">
      <protection locked="0"/>
    </xf>
    <xf numFmtId="0" fontId="3" fillId="0" borderId="3" xfId="4" applyFont="1" applyBorder="1" applyProtection="1">
      <protection locked="0"/>
    </xf>
    <xf numFmtId="0" fontId="10" fillId="2" borderId="4" xfId="4" applyFont="1" applyFill="1" applyBorder="1"/>
    <xf numFmtId="0" fontId="63" fillId="2" borderId="4" xfId="4" applyFont="1" applyFill="1" applyBorder="1" applyProtection="1">
      <protection locked="0"/>
    </xf>
    <xf numFmtId="4" fontId="63" fillId="2" borderId="6" xfId="4" applyNumberFormat="1" applyFont="1" applyFill="1" applyBorder="1"/>
    <xf numFmtId="0" fontId="63" fillId="7" borderId="26" xfId="4" applyFont="1" applyFill="1" applyBorder="1" applyProtection="1">
      <protection locked="0"/>
    </xf>
    <xf numFmtId="4" fontId="63" fillId="7" borderId="6" xfId="4" applyNumberFormat="1" applyFont="1" applyFill="1" applyBorder="1"/>
    <xf numFmtId="0" fontId="10" fillId="2" borderId="26" xfId="4" applyFont="1" applyFill="1" applyBorder="1"/>
    <xf numFmtId="0" fontId="3" fillId="8" borderId="4" xfId="4" applyFont="1" applyFill="1" applyBorder="1"/>
    <xf numFmtId="0" fontId="3" fillId="7" borderId="17" xfId="4" applyFont="1" applyFill="1" applyBorder="1"/>
    <xf numFmtId="0" fontId="3" fillId="7" borderId="22" xfId="4" applyFont="1" applyFill="1" applyBorder="1"/>
    <xf numFmtId="0" fontId="10" fillId="8" borderId="4" xfId="4" applyFont="1" applyFill="1" applyBorder="1" applyAlignment="1">
      <alignment horizontal="right"/>
    </xf>
    <xf numFmtId="0" fontId="3" fillId="2" borderId="26" xfId="4" applyFont="1" applyFill="1" applyBorder="1"/>
    <xf numFmtId="0" fontId="3" fillId="0" borderId="111" xfId="4" applyFont="1" applyBorder="1"/>
    <xf numFmtId="0" fontId="61" fillId="0" borderId="113" xfId="4" applyFont="1" applyBorder="1"/>
    <xf numFmtId="0" fontId="3" fillId="0" borderId="118" xfId="4" applyFont="1" applyBorder="1"/>
    <xf numFmtId="0" fontId="3" fillId="0" borderId="113" xfId="4" applyFont="1" applyBorder="1"/>
    <xf numFmtId="0" fontId="61" fillId="0" borderId="114" xfId="4" applyFont="1" applyBorder="1"/>
    <xf numFmtId="164" fontId="3" fillId="7" borderId="55" xfId="4" applyNumberFormat="1" applyFont="1" applyFill="1" applyBorder="1"/>
    <xf numFmtId="0" fontId="3" fillId="0" borderId="119" xfId="4" applyFont="1" applyBorder="1" applyAlignment="1">
      <alignment horizontal="left"/>
    </xf>
    <xf numFmtId="164" fontId="38" fillId="7" borderId="120" xfId="4" applyNumberFormat="1" applyFont="1" applyFill="1" applyBorder="1"/>
    <xf numFmtId="0" fontId="10" fillId="8" borderId="57" xfId="4" applyFont="1" applyFill="1" applyBorder="1"/>
    <xf numFmtId="0" fontId="10" fillId="8" borderId="9" xfId="4" applyFont="1" applyFill="1" applyBorder="1"/>
    <xf numFmtId="0" fontId="3" fillId="2" borderId="26" xfId="4" applyFont="1" applyFill="1" applyBorder="1" applyProtection="1">
      <protection locked="0"/>
    </xf>
    <xf numFmtId="0" fontId="3" fillId="0" borderId="9" xfId="4" applyFont="1" applyBorder="1"/>
    <xf numFmtId="0" fontId="63" fillId="2" borderId="26" xfId="4" applyFont="1" applyFill="1" applyBorder="1"/>
    <xf numFmtId="0" fontId="63" fillId="7" borderId="9" xfId="4" applyFont="1" applyFill="1" applyBorder="1"/>
    <xf numFmtId="0" fontId="3" fillId="2" borderId="9" xfId="4" applyFont="1" applyFill="1" applyBorder="1"/>
    <xf numFmtId="0" fontId="3" fillId="0" borderId="14" xfId="4" applyFont="1" applyBorder="1"/>
    <xf numFmtId="0" fontId="3" fillId="8" borderId="14" xfId="4" applyFont="1" applyFill="1" applyBorder="1"/>
    <xf numFmtId="0" fontId="3" fillId="0" borderId="112" xfId="4" applyFont="1" applyBorder="1"/>
    <xf numFmtId="0" fontId="3" fillId="0" borderId="26" xfId="4" applyFont="1" applyBorder="1"/>
    <xf numFmtId="0" fontId="3" fillId="0" borderId="56" xfId="4" applyFont="1" applyBorder="1"/>
    <xf numFmtId="4" fontId="3" fillId="0" borderId="6" xfId="6" applyNumberFormat="1" applyBorder="1"/>
    <xf numFmtId="4" fontId="3" fillId="7" borderId="17" xfId="6" applyNumberFormat="1" applyFill="1" applyBorder="1"/>
    <xf numFmtId="4" fontId="3" fillId="0" borderId="17" xfId="6" applyNumberFormat="1" applyBorder="1"/>
    <xf numFmtId="4" fontId="3" fillId="7" borderId="4" xfId="6" applyNumberFormat="1" applyFill="1" applyBorder="1"/>
    <xf numFmtId="4" fontId="10" fillId="8" borderId="4" xfId="4" applyNumberFormat="1" applyFont="1" applyFill="1" applyBorder="1" applyProtection="1">
      <protection locked="0"/>
    </xf>
    <xf numFmtId="4" fontId="3" fillId="8" borderId="4" xfId="6" applyNumberFormat="1" applyFill="1" applyBorder="1"/>
    <xf numFmtId="4" fontId="3" fillId="8" borderId="58" xfId="4" applyNumberFormat="1" applyFont="1" applyFill="1" applyBorder="1"/>
    <xf numFmtId="4" fontId="3" fillId="8" borderId="6" xfId="4" applyNumberFormat="1" applyFont="1" applyFill="1" applyBorder="1"/>
    <xf numFmtId="9" fontId="3" fillId="7" borderId="58" xfId="4" applyNumberFormat="1" applyFont="1" applyFill="1" applyBorder="1"/>
    <xf numFmtId="0" fontId="18" fillId="0" borderId="4" xfId="0" applyFont="1" applyBorder="1" applyAlignment="1" applyProtection="1">
      <alignment horizontal="center"/>
      <protection locked="0"/>
    </xf>
    <xf numFmtId="0" fontId="18" fillId="0" borderId="4" xfId="0" applyFont="1" applyBorder="1" applyProtection="1">
      <protection locked="0"/>
    </xf>
    <xf numFmtId="4" fontId="18" fillId="7" borderId="4" xfId="0" applyNumberFormat="1" applyFont="1" applyFill="1" applyBorder="1" applyAlignment="1" applyProtection="1">
      <alignment horizontal="left"/>
      <protection locked="0"/>
    </xf>
    <xf numFmtId="4" fontId="18" fillId="0" borderId="26" xfId="1" applyNumberFormat="1" applyFont="1" applyBorder="1" applyAlignment="1" applyProtection="1">
      <alignment horizontal="left"/>
      <protection locked="0"/>
    </xf>
    <xf numFmtId="0" fontId="18" fillId="0" borderId="3" xfId="0" applyFont="1" applyBorder="1" applyAlignment="1" applyProtection="1">
      <alignment horizontal="center"/>
      <protection locked="0"/>
    </xf>
    <xf numFmtId="4" fontId="18" fillId="0" borderId="26" xfId="0" applyNumberFormat="1" applyFont="1" applyBorder="1" applyAlignment="1" applyProtection="1">
      <alignment horizontal="left"/>
      <protection locked="0"/>
    </xf>
    <xf numFmtId="4" fontId="18" fillId="0" borderId="98" xfId="0" applyNumberFormat="1" applyFont="1" applyBorder="1" applyAlignment="1">
      <alignment horizontal="right"/>
    </xf>
    <xf numFmtId="168" fontId="18" fillId="0" borderId="4" xfId="0" applyNumberFormat="1" applyFont="1" applyBorder="1" applyAlignment="1" applyProtection="1">
      <alignment horizontal="center"/>
      <protection locked="0"/>
    </xf>
    <xf numFmtId="8" fontId="64" fillId="0" borderId="0" xfId="0" applyNumberFormat="1" applyFont="1" applyAlignment="1">
      <alignment horizontal="right" vertical="center"/>
    </xf>
    <xf numFmtId="39" fontId="18" fillId="0" borderId="4" xfId="0" applyNumberFormat="1" applyFont="1" applyBorder="1" applyProtection="1">
      <protection locked="0"/>
    </xf>
    <xf numFmtId="0" fontId="18" fillId="7" borderId="22" xfId="0" applyFont="1" applyFill="1" applyBorder="1" applyAlignment="1" applyProtection="1">
      <alignment horizontal="center"/>
      <protection locked="0"/>
    </xf>
    <xf numFmtId="4" fontId="18" fillId="7" borderId="22" xfId="0" applyNumberFormat="1" applyFont="1" applyFill="1" applyBorder="1" applyAlignment="1" applyProtection="1">
      <alignment horizontal="center"/>
      <protection locked="0"/>
    </xf>
    <xf numFmtId="4" fontId="18" fillId="0" borderId="4" xfId="0" applyNumberFormat="1" applyFont="1" applyBorder="1" applyProtection="1">
      <protection locked="0"/>
    </xf>
    <xf numFmtId="4" fontId="18" fillId="0" borderId="4" xfId="0" applyNumberFormat="1" applyFont="1" applyBorder="1"/>
    <xf numFmtId="2" fontId="18" fillId="0" borderId="3" xfId="0" applyNumberFormat="1" applyFont="1" applyBorder="1" applyAlignment="1" applyProtection="1">
      <alignment horizontal="center"/>
      <protection locked="0"/>
    </xf>
    <xf numFmtId="0" fontId="0" fillId="0" borderId="106" xfId="0" applyBorder="1"/>
    <xf numFmtId="0" fontId="0" fillId="0" borderId="121" xfId="0" applyBorder="1"/>
    <xf numFmtId="0" fontId="0" fillId="0" borderId="122" xfId="0" applyBorder="1"/>
    <xf numFmtId="0" fontId="0" fillId="0" borderId="0" xfId="0" pivotButton="1"/>
    <xf numFmtId="0" fontId="18" fillId="7" borderId="14" xfId="0" applyFont="1" applyFill="1" applyBorder="1" applyAlignment="1" applyProtection="1">
      <alignment horizontal="center"/>
      <protection locked="0"/>
    </xf>
    <xf numFmtId="4" fontId="18" fillId="7" borderId="14" xfId="0" applyNumberFormat="1" applyFont="1" applyFill="1" applyBorder="1" applyAlignment="1" applyProtection="1">
      <alignment horizontal="center"/>
      <protection locked="0"/>
    </xf>
    <xf numFmtId="4" fontId="18" fillId="0" borderId="26" xfId="0" applyNumberFormat="1" applyFont="1" applyBorder="1" applyProtection="1">
      <protection locked="0"/>
    </xf>
    <xf numFmtId="4" fontId="0" fillId="0" borderId="26" xfId="0" applyNumberFormat="1" applyBorder="1" applyProtection="1">
      <protection locked="0"/>
    </xf>
    <xf numFmtId="4" fontId="0" fillId="7" borderId="9" xfId="0" applyNumberFormat="1" applyFill="1" applyBorder="1" applyProtection="1">
      <protection locked="0"/>
    </xf>
    <xf numFmtId="43" fontId="0" fillId="0" borderId="14" xfId="1" applyFont="1" applyBorder="1" applyProtection="1">
      <protection locked="0"/>
    </xf>
    <xf numFmtId="0" fontId="6" fillId="2" borderId="9" xfId="0" applyFont="1" applyFill="1" applyBorder="1" applyAlignment="1" applyProtection="1">
      <alignment horizontal="center"/>
      <protection locked="0"/>
    </xf>
    <xf numFmtId="0" fontId="6" fillId="2" borderId="64"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4" fontId="13" fillId="7" borderId="14" xfId="0" applyNumberFormat="1" applyFont="1" applyFill="1" applyBorder="1" applyAlignment="1" applyProtection="1">
      <alignment horizontal="center"/>
      <protection locked="0"/>
    </xf>
    <xf numFmtId="4" fontId="0" fillId="0" borderId="56" xfId="1" applyNumberFormat="1" applyFont="1" applyBorder="1"/>
    <xf numFmtId="4" fontId="0" fillId="0" borderId="112" xfId="0" applyNumberFormat="1" applyBorder="1" applyProtection="1">
      <protection locked="0"/>
    </xf>
    <xf numFmtId="4" fontId="0" fillId="0" borderId="9" xfId="1" applyNumberFormat="1" applyFont="1" applyBorder="1"/>
    <xf numFmtId="0" fontId="6" fillId="2" borderId="61" xfId="0" applyFont="1" applyFill="1" applyBorder="1" applyAlignment="1" applyProtection="1">
      <alignment horizontal="center"/>
      <protection locked="0"/>
    </xf>
    <xf numFmtId="0" fontId="6" fillId="8" borderId="64" xfId="0" applyFont="1" applyFill="1" applyBorder="1" applyAlignment="1" applyProtection="1">
      <alignment horizontal="center"/>
      <protection locked="0"/>
    </xf>
    <xf numFmtId="0" fontId="6" fillId="0" borderId="14" xfId="0" applyFont="1" applyBorder="1" applyAlignment="1" applyProtection="1">
      <alignment horizontal="center"/>
      <protection locked="0"/>
    </xf>
    <xf numFmtId="4" fontId="0" fillId="0" borderId="26" xfId="0" applyNumberFormat="1" applyBorder="1" applyAlignment="1" applyProtection="1">
      <alignment horizontal="center"/>
      <protection locked="0"/>
    </xf>
    <xf numFmtId="4" fontId="0" fillId="0" borderId="61" xfId="0" applyNumberFormat="1" applyBorder="1" applyProtection="1">
      <protection locked="0"/>
    </xf>
    <xf numFmtId="4" fontId="0" fillId="0" borderId="57" xfId="1" applyNumberFormat="1" applyFont="1" applyBorder="1"/>
    <xf numFmtId="39" fontId="0" fillId="0" borderId="26" xfId="0" applyNumberFormat="1" applyBorder="1" applyProtection="1">
      <protection locked="0"/>
    </xf>
    <xf numFmtId="39" fontId="0" fillId="0" borderId="9" xfId="0" applyNumberFormat="1" applyBorder="1" applyProtection="1">
      <protection locked="0"/>
    </xf>
    <xf numFmtId="39" fontId="0" fillId="0" borderId="56" xfId="0" applyNumberFormat="1" applyBorder="1"/>
    <xf numFmtId="4" fontId="10" fillId="0" borderId="57" xfId="1" applyNumberFormat="1" applyFont="1" applyBorder="1"/>
    <xf numFmtId="0" fontId="3" fillId="0" borderId="4" xfId="4" applyFont="1" applyBorder="1"/>
    <xf numFmtId="0" fontId="3" fillId="0" borderId="4" xfId="4" applyFont="1" applyBorder="1" applyProtection="1">
      <protection locked="0"/>
    </xf>
    <xf numFmtId="0" fontId="29" fillId="0" borderId="0" xfId="0" applyFont="1" applyAlignment="1">
      <alignment horizontal="left"/>
    </xf>
    <xf numFmtId="0" fontId="65" fillId="0" borderId="0" xfId="0" applyFont="1" applyAlignment="1">
      <alignment horizontal="left"/>
    </xf>
    <xf numFmtId="4" fontId="8" fillId="0" borderId="0" xfId="0" applyNumberFormat="1" applyFont="1" applyAlignment="1">
      <alignment horizontal="left"/>
    </xf>
    <xf numFmtId="0" fontId="8" fillId="0" borderId="0" xfId="0" applyFont="1" applyAlignment="1">
      <alignment horizontal="center"/>
    </xf>
    <xf numFmtId="0" fontId="34" fillId="0" borderId="0" xfId="0" applyFont="1" applyAlignment="1">
      <alignment horizontal="left"/>
    </xf>
    <xf numFmtId="0" fontId="66" fillId="19" borderId="6" xfId="4" applyFont="1" applyFill="1" applyBorder="1" applyAlignment="1">
      <alignment horizontal="left"/>
    </xf>
    <xf numFmtId="0" fontId="66" fillId="19" borderId="9" xfId="4" applyFont="1" applyFill="1" applyBorder="1" applyAlignment="1">
      <alignment horizontal="left"/>
    </xf>
    <xf numFmtId="2" fontId="66" fillId="19" borderId="6" xfId="4" applyNumberFormat="1" applyFont="1" applyFill="1" applyBorder="1" applyAlignment="1">
      <alignment horizontal="left"/>
    </xf>
    <xf numFmtId="4" fontId="66" fillId="19" borderId="6" xfId="0" applyNumberFormat="1" applyFont="1" applyFill="1" applyBorder="1" applyAlignment="1">
      <alignment horizontal="left"/>
    </xf>
    <xf numFmtId="4" fontId="29" fillId="0" borderId="0" xfId="0" applyNumberFormat="1" applyFont="1" applyAlignment="1">
      <alignment horizontal="left"/>
    </xf>
    <xf numFmtId="0" fontId="66" fillId="19" borderId="9" xfId="0" applyFont="1" applyFill="1" applyBorder="1" applyAlignment="1">
      <alignment horizontal="center"/>
    </xf>
    <xf numFmtId="0" fontId="66" fillId="19" borderId="11" xfId="0" applyFont="1" applyFill="1" applyBorder="1" applyAlignment="1">
      <alignment horizontal="center"/>
    </xf>
    <xf numFmtId="0" fontId="66" fillId="19" borderId="14" xfId="4" applyFont="1" applyFill="1" applyBorder="1" applyAlignment="1">
      <alignment horizontal="left"/>
    </xf>
    <xf numFmtId="0" fontId="66" fillId="19" borderId="22" xfId="4" applyFont="1" applyFill="1" applyBorder="1" applyAlignment="1">
      <alignment horizontal="left"/>
    </xf>
    <xf numFmtId="4" fontId="66" fillId="19" borderId="22" xfId="0" applyNumberFormat="1" applyFont="1" applyFill="1" applyBorder="1" applyAlignment="1">
      <alignment horizontal="left"/>
    </xf>
    <xf numFmtId="0" fontId="66" fillId="19" borderId="14" xfId="0" applyFont="1" applyFill="1" applyBorder="1" applyAlignment="1">
      <alignment horizontal="center"/>
    </xf>
    <xf numFmtId="0" fontId="66" fillId="19" borderId="15" xfId="0" applyFont="1" applyFill="1" applyBorder="1" applyAlignment="1">
      <alignment horizontal="center"/>
    </xf>
    <xf numFmtId="0" fontId="29" fillId="0" borderId="12" xfId="4" applyFont="1" applyBorder="1" applyAlignment="1">
      <alignment horizontal="left"/>
    </xf>
    <xf numFmtId="0" fontId="8" fillId="7" borderId="17" xfId="4" applyFont="1" applyFill="1" applyBorder="1" applyAlignment="1">
      <alignment horizontal="left"/>
    </xf>
    <xf numFmtId="4" fontId="8" fillId="0" borderId="6" xfId="0" applyNumberFormat="1" applyFont="1" applyBorder="1" applyAlignment="1">
      <alignment horizontal="left"/>
    </xf>
    <xf numFmtId="4" fontId="8" fillId="0" borderId="6" xfId="0" applyNumberFormat="1" applyFont="1" applyBorder="1" applyAlignment="1">
      <alignment horizontal="center"/>
    </xf>
    <xf numFmtId="0" fontId="30" fillId="0" borderId="12" xfId="4" applyFont="1" applyBorder="1" applyAlignment="1">
      <alignment horizontal="left" wrapText="1"/>
    </xf>
    <xf numFmtId="0" fontId="8" fillId="0" borderId="12" xfId="4" applyFont="1" applyBorder="1" applyAlignment="1">
      <alignment horizontal="left"/>
    </xf>
    <xf numFmtId="4" fontId="8" fillId="0" borderId="17" xfId="6" applyNumberFormat="1" applyFont="1" applyBorder="1" applyAlignment="1">
      <alignment horizontal="left"/>
    </xf>
    <xf numFmtId="4" fontId="8" fillId="0" borderId="17" xfId="0" applyNumberFormat="1" applyFont="1" applyBorder="1" applyAlignment="1">
      <alignment horizontal="left"/>
    </xf>
    <xf numFmtId="9" fontId="8" fillId="0" borderId="17" xfId="0" applyNumberFormat="1" applyFont="1" applyBorder="1" applyAlignment="1">
      <alignment horizontal="center"/>
    </xf>
    <xf numFmtId="0" fontId="30" fillId="0" borderId="12" xfId="4" applyFont="1" applyBorder="1" applyAlignment="1">
      <alignment horizontal="left"/>
    </xf>
    <xf numFmtId="4" fontId="8" fillId="0" borderId="22" xfId="6" applyNumberFormat="1" applyFont="1" applyBorder="1" applyAlignment="1">
      <alignment horizontal="left"/>
    </xf>
    <xf numFmtId="0" fontId="29" fillId="8" borderId="6" xfId="4" applyFont="1" applyFill="1" applyBorder="1" applyAlignment="1">
      <alignment horizontal="left"/>
    </xf>
    <xf numFmtId="4" fontId="29" fillId="8" borderId="6" xfId="6" applyNumberFormat="1" applyFont="1" applyFill="1" applyBorder="1" applyAlignment="1">
      <alignment horizontal="left"/>
    </xf>
    <xf numFmtId="4" fontId="29" fillId="16" borderId="4" xfId="0" applyNumberFormat="1" applyFont="1" applyFill="1" applyBorder="1" applyAlignment="1">
      <alignment horizontal="left"/>
    </xf>
    <xf numFmtId="9" fontId="29" fillId="16" borderId="4" xfId="0" applyNumberFormat="1" applyFont="1" applyFill="1" applyBorder="1" applyAlignment="1">
      <alignment horizontal="center"/>
    </xf>
    <xf numFmtId="0" fontId="29" fillId="0" borderId="9" xfId="4" applyFont="1" applyBorder="1" applyAlignment="1" applyProtection="1">
      <alignment horizontal="left"/>
      <protection locked="0"/>
    </xf>
    <xf numFmtId="0" fontId="29" fillId="0" borderId="6" xfId="4" applyFont="1" applyBorder="1" applyAlignment="1">
      <alignment horizontal="left"/>
    </xf>
    <xf numFmtId="0" fontId="8" fillId="0" borderId="17" xfId="4" applyFont="1" applyBorder="1" applyAlignment="1">
      <alignment horizontal="left"/>
    </xf>
    <xf numFmtId="4" fontId="8" fillId="7" borderId="17" xfId="6" applyNumberFormat="1" applyFont="1" applyFill="1" applyBorder="1" applyAlignment="1">
      <alignment horizontal="left"/>
    </xf>
    <xf numFmtId="4" fontId="8" fillId="7" borderId="22" xfId="4" applyNumberFormat="1" applyFont="1" applyFill="1" applyBorder="1" applyAlignment="1">
      <alignment horizontal="left"/>
    </xf>
    <xf numFmtId="0" fontId="29" fillId="8" borderId="38" xfId="4" applyFont="1" applyFill="1" applyBorder="1" applyAlignment="1">
      <alignment horizontal="left"/>
    </xf>
    <xf numFmtId="0" fontId="29" fillId="0" borderId="17" xfId="4" applyFont="1" applyBorder="1" applyAlignment="1">
      <alignment horizontal="left"/>
    </xf>
    <xf numFmtId="0" fontId="8" fillId="0" borderId="0" xfId="4" applyFont="1" applyAlignment="1">
      <alignment horizontal="left"/>
    </xf>
    <xf numFmtId="0" fontId="30" fillId="0" borderId="17" xfId="4" applyFont="1" applyBorder="1" applyAlignment="1">
      <alignment horizontal="left"/>
    </xf>
    <xf numFmtId="0" fontId="29" fillId="8" borderId="57" xfId="4" applyFont="1" applyFill="1" applyBorder="1" applyAlignment="1">
      <alignment horizontal="left"/>
    </xf>
    <xf numFmtId="4" fontId="29" fillId="8" borderId="38" xfId="6" applyNumberFormat="1" applyFont="1" applyFill="1" applyBorder="1" applyAlignment="1">
      <alignment horizontal="left"/>
    </xf>
    <xf numFmtId="0" fontId="29" fillId="8" borderId="8" xfId="4" applyFont="1" applyFill="1" applyBorder="1" applyAlignment="1">
      <alignment horizontal="left"/>
    </xf>
    <xf numFmtId="0" fontId="29" fillId="0" borderId="39" xfId="4" applyFont="1" applyBorder="1" applyAlignment="1">
      <alignment horizontal="left"/>
    </xf>
    <xf numFmtId="0" fontId="8" fillId="0" borderId="40" xfId="4" applyFont="1" applyBorder="1" applyAlignment="1">
      <alignment horizontal="left"/>
    </xf>
    <xf numFmtId="0" fontId="30" fillId="0" borderId="22" xfId="4" applyFont="1" applyBorder="1" applyAlignment="1">
      <alignment horizontal="left"/>
    </xf>
    <xf numFmtId="0" fontId="29" fillId="8" borderId="9" xfId="4" applyFont="1" applyFill="1" applyBorder="1" applyAlignment="1">
      <alignment horizontal="left"/>
    </xf>
    <xf numFmtId="4" fontId="29" fillId="16" borderId="6" xfId="0" applyNumberFormat="1" applyFont="1" applyFill="1" applyBorder="1" applyAlignment="1">
      <alignment horizontal="left"/>
    </xf>
    <xf numFmtId="9" fontId="29" fillId="16" borderId="6" xfId="0" applyNumberFormat="1" applyFont="1" applyFill="1" applyBorder="1" applyAlignment="1">
      <alignment horizontal="center"/>
    </xf>
    <xf numFmtId="0" fontId="67" fillId="2" borderId="123" xfId="4" applyFont="1" applyFill="1" applyBorder="1" applyAlignment="1" applyProtection="1">
      <alignment horizontal="left"/>
      <protection locked="0"/>
    </xf>
    <xf numFmtId="0" fontId="67" fillId="2" borderId="124" xfId="4" applyFont="1" applyFill="1" applyBorder="1" applyAlignment="1">
      <alignment horizontal="left"/>
    </xf>
    <xf numFmtId="4" fontId="67" fillId="2" borderId="125" xfId="4" applyNumberFormat="1" applyFont="1" applyFill="1" applyBorder="1" applyAlignment="1">
      <alignment horizontal="left"/>
    </xf>
    <xf numFmtId="4" fontId="67" fillId="2" borderId="129" xfId="4" applyNumberFormat="1" applyFont="1" applyFill="1" applyBorder="1" applyAlignment="1">
      <alignment horizontal="left"/>
    </xf>
    <xf numFmtId="0" fontId="31" fillId="7" borderId="0" xfId="4" applyFont="1" applyFill="1" applyAlignment="1">
      <alignment horizontal="left"/>
    </xf>
    <xf numFmtId="0" fontId="8" fillId="7" borderId="0" xfId="4" applyFont="1" applyFill="1" applyAlignment="1">
      <alignment horizontal="left"/>
    </xf>
    <xf numFmtId="4" fontId="8" fillId="7" borderId="0" xfId="6" applyNumberFormat="1" applyFont="1" applyFill="1" applyAlignment="1">
      <alignment horizontal="left"/>
    </xf>
    <xf numFmtId="9" fontId="8" fillId="0" borderId="0" xfId="0" applyNumberFormat="1" applyFont="1" applyAlignment="1">
      <alignment horizontal="center"/>
    </xf>
    <xf numFmtId="0" fontId="66" fillId="18" borderId="103" xfId="4" applyFont="1" applyFill="1" applyBorder="1" applyAlignment="1" applyProtection="1">
      <alignment horizontal="left"/>
      <protection locked="0"/>
    </xf>
    <xf numFmtId="0" fontId="65" fillId="18" borderId="61" xfId="4" applyFont="1" applyFill="1" applyBorder="1" applyAlignment="1" applyProtection="1">
      <alignment horizontal="left"/>
      <protection locked="0"/>
    </xf>
    <xf numFmtId="4" fontId="65" fillId="18" borderId="59" xfId="6" applyNumberFormat="1" applyFont="1" applyFill="1" applyBorder="1" applyAlignment="1">
      <alignment horizontal="left"/>
    </xf>
    <xf numFmtId="0" fontId="65" fillId="18" borderId="104" xfId="0" applyFont="1" applyFill="1" applyBorder="1" applyAlignment="1">
      <alignment horizontal="left"/>
    </xf>
    <xf numFmtId="4" fontId="65" fillId="18" borderId="59" xfId="0" applyNumberFormat="1" applyFont="1" applyFill="1" applyBorder="1" applyAlignment="1">
      <alignment horizontal="left"/>
    </xf>
    <xf numFmtId="4" fontId="65" fillId="18" borderId="104" xfId="0" applyNumberFormat="1" applyFont="1" applyFill="1" applyBorder="1" applyAlignment="1">
      <alignment horizontal="left"/>
    </xf>
    <xf numFmtId="9" fontId="65" fillId="18" borderId="59" xfId="0" applyNumberFormat="1" applyFont="1" applyFill="1" applyBorder="1" applyAlignment="1">
      <alignment horizontal="center"/>
    </xf>
    <xf numFmtId="0" fontId="8" fillId="0" borderId="126" xfId="4" applyFont="1" applyBorder="1" applyAlignment="1" applyProtection="1">
      <alignment horizontal="left"/>
      <protection locked="0"/>
    </xf>
    <xf numFmtId="0" fontId="8" fillId="0" borderId="12" xfId="4" applyFont="1" applyBorder="1" applyAlignment="1" applyProtection="1">
      <alignment horizontal="left"/>
      <protection locked="0"/>
    </xf>
    <xf numFmtId="0" fontId="8" fillId="2" borderId="26" xfId="4" applyFont="1" applyFill="1" applyBorder="1" applyAlignment="1" applyProtection="1">
      <alignment horizontal="left"/>
      <protection locked="0"/>
    </xf>
    <xf numFmtId="4" fontId="29" fillId="8" borderId="4" xfId="4" applyNumberFormat="1" applyFont="1" applyFill="1" applyBorder="1" applyAlignment="1" applyProtection="1">
      <alignment horizontal="left"/>
      <protection locked="0"/>
    </xf>
    <xf numFmtId="0" fontId="29" fillId="0" borderId="110" xfId="4" applyFont="1" applyBorder="1" applyAlignment="1" applyProtection="1">
      <alignment horizontal="left"/>
      <protection locked="0"/>
    </xf>
    <xf numFmtId="0" fontId="8" fillId="0" borderId="3" xfId="4" applyFont="1" applyBorder="1" applyAlignment="1" applyProtection="1">
      <alignment horizontal="left"/>
      <protection locked="0"/>
    </xf>
    <xf numFmtId="0" fontId="29" fillId="2" borderId="113" xfId="4" applyFont="1" applyFill="1" applyBorder="1" applyAlignment="1">
      <alignment horizontal="left"/>
    </xf>
    <xf numFmtId="0" fontId="8" fillId="2" borderId="26" xfId="4" applyFont="1" applyFill="1" applyBorder="1" applyAlignment="1">
      <alignment horizontal="left"/>
    </xf>
    <xf numFmtId="4" fontId="8" fillId="8" borderId="4" xfId="6" applyNumberFormat="1" applyFont="1" applyFill="1" applyBorder="1" applyAlignment="1">
      <alignment horizontal="left"/>
    </xf>
    <xf numFmtId="4" fontId="8" fillId="16" borderId="4" xfId="0" applyNumberFormat="1" applyFont="1" applyFill="1" applyBorder="1" applyAlignment="1">
      <alignment horizontal="left"/>
    </xf>
    <xf numFmtId="9" fontId="8" fillId="16" borderId="4" xfId="0" applyNumberFormat="1" applyFont="1" applyFill="1" applyBorder="1" applyAlignment="1">
      <alignment horizontal="center"/>
    </xf>
    <xf numFmtId="0" fontId="29" fillId="0" borderId="118" xfId="4" applyFont="1" applyBorder="1" applyAlignment="1">
      <alignment horizontal="left"/>
    </xf>
    <xf numFmtId="0" fontId="8" fillId="0" borderId="9" xfId="4" applyFont="1" applyBorder="1" applyAlignment="1">
      <alignment horizontal="left"/>
    </xf>
    <xf numFmtId="0" fontId="30" fillId="0" borderId="127" xfId="4" applyFont="1" applyBorder="1" applyAlignment="1">
      <alignment horizontal="left"/>
    </xf>
    <xf numFmtId="4" fontId="8" fillId="0" borderId="17" xfId="4" applyNumberFormat="1" applyFont="1" applyBorder="1" applyAlignment="1">
      <alignment horizontal="left"/>
    </xf>
    <xf numFmtId="0" fontId="29" fillId="8" borderId="128" xfId="4" applyFont="1" applyFill="1" applyBorder="1" applyAlignment="1">
      <alignment horizontal="left"/>
    </xf>
    <xf numFmtId="0" fontId="67" fillId="2" borderId="114" xfId="4" applyFont="1" applyFill="1" applyBorder="1" applyAlignment="1" applyProtection="1">
      <alignment horizontal="left"/>
      <protection locked="0"/>
    </xf>
    <xf numFmtId="0" fontId="67" fillId="2" borderId="56" xfId="4" applyFont="1" applyFill="1" applyBorder="1" applyAlignment="1">
      <alignment horizontal="left"/>
    </xf>
    <xf numFmtId="4" fontId="67" fillId="2" borderId="55" xfId="4" applyNumberFormat="1" applyFont="1" applyFill="1" applyBorder="1" applyAlignment="1">
      <alignment horizontal="left"/>
    </xf>
    <xf numFmtId="0" fontId="65" fillId="0" borderId="2" xfId="0" applyFont="1" applyBorder="1" applyAlignment="1">
      <alignment horizontal="left"/>
    </xf>
    <xf numFmtId="4" fontId="29" fillId="0" borderId="2" xfId="0" applyNumberFormat="1" applyFont="1" applyBorder="1" applyAlignment="1">
      <alignment horizontal="left"/>
    </xf>
    <xf numFmtId="0" fontId="8" fillId="0" borderId="2" xfId="0" applyFont="1" applyBorder="1" applyAlignment="1">
      <alignment horizontal="left"/>
    </xf>
    <xf numFmtId="9" fontId="67" fillId="2" borderId="55" xfId="4" applyNumberFormat="1" applyFont="1" applyFill="1" applyBorder="1" applyAlignment="1">
      <alignment horizontal="center"/>
    </xf>
    <xf numFmtId="0" fontId="67" fillId="7" borderId="0" xfId="4" applyFont="1" applyFill="1" applyAlignment="1" applyProtection="1">
      <alignment horizontal="left"/>
      <protection locked="0"/>
    </xf>
    <xf numFmtId="0" fontId="67" fillId="7" borderId="0" xfId="4" applyFont="1" applyFill="1" applyAlignment="1">
      <alignment horizontal="left"/>
    </xf>
    <xf numFmtId="4" fontId="67" fillId="7" borderId="0" xfId="4" applyNumberFormat="1" applyFont="1" applyFill="1" applyAlignment="1">
      <alignment horizontal="left"/>
    </xf>
    <xf numFmtId="0" fontId="65" fillId="7" borderId="0" xfId="0" applyFont="1" applyFill="1" applyAlignment="1">
      <alignment horizontal="left"/>
    </xf>
    <xf numFmtId="4" fontId="29" fillId="7" borderId="0" xfId="0" applyNumberFormat="1" applyFont="1" applyFill="1" applyAlignment="1">
      <alignment horizontal="left"/>
    </xf>
    <xf numFmtId="0" fontId="8" fillId="7" borderId="0" xfId="0" applyFont="1" applyFill="1" applyAlignment="1">
      <alignment horizontal="left"/>
    </xf>
    <xf numFmtId="9" fontId="67" fillId="7" borderId="0" xfId="4" applyNumberFormat="1" applyFont="1" applyFill="1" applyAlignment="1">
      <alignment horizontal="center"/>
    </xf>
    <xf numFmtId="4" fontId="8" fillId="0" borderId="0" xfId="0" applyNumberFormat="1" applyFont="1" applyAlignment="1">
      <alignment horizontal="center"/>
    </xf>
    <xf numFmtId="0" fontId="29" fillId="0" borderId="3" xfId="0" applyFont="1" applyBorder="1" applyAlignment="1">
      <alignment horizontal="left"/>
    </xf>
    <xf numFmtId="0" fontId="66" fillId="0" borderId="3" xfId="0" applyFont="1" applyBorder="1" applyAlignment="1">
      <alignment horizontal="left"/>
    </xf>
    <xf numFmtId="4" fontId="29" fillId="0" borderId="3" xfId="0" applyNumberFormat="1" applyFont="1" applyBorder="1" applyAlignment="1">
      <alignment horizontal="left"/>
    </xf>
    <xf numFmtId="0" fontId="68" fillId="0" borderId="0" xfId="0" applyFont="1" applyAlignment="1">
      <alignment horizontal="left"/>
    </xf>
    <xf numFmtId="4" fontId="68" fillId="0" borderId="0" xfId="0" applyNumberFormat="1" applyFont="1" applyAlignment="1">
      <alignment horizontal="right"/>
    </xf>
    <xf numFmtId="4" fontId="8" fillId="0" borderId="0" xfId="0" applyNumberFormat="1" applyFont="1" applyAlignment="1">
      <alignment horizontal="right"/>
    </xf>
    <xf numFmtId="4" fontId="8" fillId="0" borderId="3" xfId="0" applyNumberFormat="1" applyFont="1" applyBorder="1" applyAlignment="1">
      <alignment horizontal="right"/>
    </xf>
    <xf numFmtId="4" fontId="8" fillId="0" borderId="3" xfId="0" applyNumberFormat="1" applyFont="1" applyBorder="1" applyAlignment="1">
      <alignment horizontal="left"/>
    </xf>
    <xf numFmtId="4" fontId="0" fillId="0" borderId="99" xfId="0" applyNumberFormat="1" applyBorder="1" applyProtection="1">
      <protection locked="0"/>
    </xf>
    <xf numFmtId="0" fontId="0" fillId="7" borderId="4" xfId="0" applyFill="1" applyBorder="1" applyAlignment="1">
      <alignment horizontal="left"/>
    </xf>
    <xf numFmtId="0" fontId="3" fillId="0" borderId="0" xfId="0" applyFont="1" applyAlignment="1" applyProtection="1">
      <alignment horizontal="left"/>
      <protection locked="0"/>
    </xf>
    <xf numFmtId="0" fontId="3" fillId="2" borderId="6" xfId="0" applyFont="1" applyFill="1" applyBorder="1" applyAlignment="1" applyProtection="1">
      <alignment horizontal="left"/>
      <protection locked="0"/>
    </xf>
    <xf numFmtId="0" fontId="3" fillId="2" borderId="36"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3" fillId="7" borderId="6" xfId="0" applyFont="1" applyFill="1" applyBorder="1" applyAlignment="1" applyProtection="1">
      <alignment horizontal="left"/>
      <protection locked="0"/>
    </xf>
    <xf numFmtId="0" fontId="3" fillId="0" borderId="55" xfId="0" applyFont="1" applyBorder="1" applyAlignment="1" applyProtection="1">
      <alignment horizontal="left"/>
      <protection locked="0"/>
    </xf>
    <xf numFmtId="0" fontId="3" fillId="0" borderId="22" xfId="0" applyFont="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0" borderId="59"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8" borderId="36"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38" xfId="0" applyFont="1" applyBorder="1" applyAlignment="1" applyProtection="1">
      <alignment horizontal="left"/>
      <protection locked="0"/>
    </xf>
    <xf numFmtId="0" fontId="3" fillId="0" borderId="0" xfId="0" applyFont="1" applyAlignment="1">
      <alignment horizontal="left"/>
    </xf>
    <xf numFmtId="0" fontId="10" fillId="8" borderId="9" xfId="0" applyFont="1" applyFill="1" applyBorder="1"/>
    <xf numFmtId="0" fontId="10" fillId="8" borderId="14" xfId="0" applyFont="1" applyFill="1" applyBorder="1"/>
    <xf numFmtId="0" fontId="0" fillId="8" borderId="26" xfId="0" applyFill="1" applyBorder="1"/>
    <xf numFmtId="0" fontId="0" fillId="8" borderId="14" xfId="0" applyFill="1" applyBorder="1"/>
    <xf numFmtId="14" fontId="3" fillId="0" borderId="17" xfId="0" quotePrefix="1" applyNumberFormat="1" applyFont="1" applyBorder="1" applyAlignment="1">
      <alignment horizontal="center"/>
    </xf>
    <xf numFmtId="14" fontId="0" fillId="7" borderId="0" xfId="0" applyNumberFormat="1" applyFill="1" applyAlignment="1">
      <alignment horizontal="center"/>
    </xf>
    <xf numFmtId="14" fontId="10" fillId="8" borderId="6" xfId="0" applyNumberFormat="1" applyFont="1" applyFill="1" applyBorder="1" applyAlignment="1">
      <alignment horizontal="center"/>
    </xf>
    <xf numFmtId="14" fontId="10" fillId="8" borderId="22" xfId="0" applyNumberFormat="1" applyFont="1" applyFill="1" applyBorder="1" applyAlignment="1">
      <alignment horizontal="center"/>
    </xf>
    <xf numFmtId="14" fontId="0" fillId="0" borderId="17" xfId="0" applyNumberFormat="1" applyBorder="1" applyAlignment="1">
      <alignment horizontal="center"/>
    </xf>
    <xf numFmtId="14" fontId="3" fillId="0" borderId="17" xfId="0" applyNumberFormat="1" applyFont="1" applyBorder="1" applyAlignment="1">
      <alignment horizontal="center"/>
    </xf>
    <xf numFmtId="14" fontId="0" fillId="8" borderId="4" xfId="0" applyNumberFormat="1" applyFill="1" applyBorder="1" applyAlignment="1">
      <alignment horizontal="center"/>
    </xf>
    <xf numFmtId="14" fontId="8" fillId="0" borderId="17" xfId="0" applyNumberFormat="1" applyFont="1" applyBorder="1" applyAlignment="1">
      <alignment horizontal="center"/>
    </xf>
    <xf numFmtId="14" fontId="0" fillId="7" borderId="17" xfId="0" applyNumberFormat="1" applyFill="1" applyBorder="1" applyAlignment="1">
      <alignment horizontal="center"/>
    </xf>
    <xf numFmtId="14" fontId="0" fillId="8" borderId="22" xfId="0" applyNumberFormat="1" applyFill="1" applyBorder="1" applyAlignment="1">
      <alignment horizontal="center"/>
    </xf>
    <xf numFmtId="14" fontId="0" fillId="0" borderId="0" xfId="0" applyNumberFormat="1" applyAlignment="1">
      <alignment horizontal="center"/>
    </xf>
    <xf numFmtId="0" fontId="3" fillId="7" borderId="4" xfId="0" applyFont="1" applyFill="1" applyBorder="1" applyProtection="1">
      <protection locked="0"/>
    </xf>
    <xf numFmtId="0" fontId="18" fillId="7" borderId="3" xfId="0" applyFont="1" applyFill="1" applyBorder="1" applyAlignment="1" applyProtection="1">
      <alignment horizontal="center"/>
      <protection locked="0"/>
    </xf>
    <xf numFmtId="0" fontId="0" fillId="7" borderId="4" xfId="0" applyFill="1" applyBorder="1" applyProtection="1">
      <protection locked="0"/>
    </xf>
    <xf numFmtId="0" fontId="0" fillId="7" borderId="5" xfId="0" applyFill="1" applyBorder="1" applyAlignment="1" applyProtection="1">
      <alignment horizontal="center"/>
      <protection locked="0"/>
    </xf>
    <xf numFmtId="0" fontId="3" fillId="7" borderId="4" xfId="0" applyFont="1" applyFill="1" applyBorder="1"/>
    <xf numFmtId="0" fontId="40" fillId="0" borderId="0" xfId="0" applyFont="1" applyAlignment="1">
      <alignment wrapText="1"/>
    </xf>
    <xf numFmtId="0" fontId="3" fillId="0" borderId="22" xfId="0" applyFont="1" applyBorder="1" applyAlignment="1" applyProtection="1">
      <alignment horizontal="center"/>
      <protection locked="0"/>
    </xf>
    <xf numFmtId="0" fontId="70" fillId="0" borderId="0" xfId="4" applyFont="1"/>
    <xf numFmtId="0" fontId="71" fillId="0" borderId="0" xfId="4" applyFont="1"/>
    <xf numFmtId="0" fontId="69" fillId="0" borderId="0" xfId="4" applyFont="1"/>
    <xf numFmtId="4" fontId="71" fillId="7" borderId="0" xfId="4" applyNumberFormat="1" applyFont="1" applyFill="1"/>
    <xf numFmtId="44" fontId="71" fillId="0" borderId="1" xfId="4" applyNumberFormat="1" applyFont="1" applyBorder="1"/>
    <xf numFmtId="44" fontId="71" fillId="0" borderId="0" xfId="4" applyNumberFormat="1" applyFont="1"/>
    <xf numFmtId="44" fontId="69" fillId="0" borderId="8" xfId="4" applyNumberFormat="1" applyFont="1" applyBorder="1"/>
    <xf numFmtId="0" fontId="6" fillId="0" borderId="4" xfId="0" applyFont="1" applyBorder="1" applyAlignment="1">
      <alignment horizontal="left"/>
    </xf>
    <xf numFmtId="0" fontId="6" fillId="7" borderId="4" xfId="0" applyFont="1" applyFill="1" applyBorder="1"/>
    <xf numFmtId="0" fontId="64" fillId="0" borderId="4" xfId="0" applyFont="1" applyBorder="1" applyAlignment="1">
      <alignment vertical="center"/>
    </xf>
    <xf numFmtId="0" fontId="64" fillId="0" borderId="4" xfId="0" applyFont="1" applyBorder="1"/>
    <xf numFmtId="0" fontId="64" fillId="0" borderId="4" xfId="0" applyFont="1" applyBorder="1" applyAlignment="1">
      <alignment vertical="center" wrapText="1"/>
    </xf>
    <xf numFmtId="0" fontId="3" fillId="7" borderId="6" xfId="0" applyFont="1" applyFill="1" applyBorder="1" applyAlignment="1" applyProtection="1">
      <alignment horizontal="center"/>
      <protection locked="0"/>
    </xf>
    <xf numFmtId="0" fontId="3" fillId="0" borderId="0" xfId="0" applyFont="1" applyAlignment="1" applyProtection="1">
      <alignment horizontal="center"/>
      <protection locked="0"/>
    </xf>
    <xf numFmtId="4" fontId="0" fillId="0" borderId="17" xfId="0" applyNumberFormat="1" applyBorder="1" applyProtection="1">
      <protection locked="0"/>
    </xf>
    <xf numFmtId="0" fontId="3" fillId="0" borderId="6" xfId="0" applyFont="1" applyBorder="1" applyAlignment="1" applyProtection="1">
      <alignment horizontal="center"/>
      <protection locked="0"/>
    </xf>
    <xf numFmtId="0" fontId="64" fillId="0" borderId="6" xfId="0" applyFont="1" applyBorder="1" applyAlignment="1">
      <alignment vertical="center" wrapText="1"/>
    </xf>
    <xf numFmtId="4" fontId="64" fillId="0" borderId="9" xfId="0" applyNumberFormat="1" applyFont="1" applyBorder="1" applyAlignment="1">
      <alignment horizontal="right" vertical="center" wrapText="1"/>
    </xf>
    <xf numFmtId="4" fontId="64" fillId="0" borderId="26" xfId="0" applyNumberFormat="1" applyFont="1" applyBorder="1" applyAlignment="1">
      <alignment horizontal="right" vertical="center"/>
    </xf>
    <xf numFmtId="4" fontId="8" fillId="7" borderId="17" xfId="4" applyNumberFormat="1" applyFont="1" applyFill="1" applyBorder="1" applyAlignment="1">
      <alignment horizontal="left"/>
    </xf>
    <xf numFmtId="0" fontId="30" fillId="0" borderId="0" xfId="4" applyFont="1" applyAlignment="1">
      <alignment horizontal="left"/>
    </xf>
    <xf numFmtId="0" fontId="8" fillId="0" borderId="22" xfId="4" applyFont="1" applyBorder="1" applyAlignment="1">
      <alignment horizontal="left"/>
    </xf>
    <xf numFmtId="4" fontId="8" fillId="7" borderId="13" xfId="6" applyNumberFormat="1" applyFont="1" applyFill="1" applyBorder="1" applyAlignment="1">
      <alignment horizontal="left"/>
    </xf>
    <xf numFmtId="0" fontId="66" fillId="19" borderId="9" xfId="0" applyFont="1" applyFill="1" applyBorder="1" applyAlignment="1">
      <alignment horizontal="left"/>
    </xf>
    <xf numFmtId="0" fontId="66" fillId="19" borderId="12" xfId="0" applyFont="1" applyFill="1" applyBorder="1" applyAlignment="1">
      <alignment horizontal="left"/>
    </xf>
    <xf numFmtId="0" fontId="8" fillId="0" borderId="12" xfId="0" applyFont="1" applyBorder="1" applyAlignment="1">
      <alignment horizontal="left"/>
    </xf>
    <xf numFmtId="4" fontId="8" fillId="0" borderId="12" xfId="0" applyNumberFormat="1" applyFont="1" applyBorder="1" applyAlignment="1">
      <alignment horizontal="left"/>
    </xf>
    <xf numFmtId="4" fontId="29" fillId="17" borderId="26" xfId="0" applyNumberFormat="1" applyFont="1" applyFill="1" applyBorder="1" applyAlignment="1">
      <alignment horizontal="left"/>
    </xf>
    <xf numFmtId="4" fontId="29" fillId="17" borderId="9" xfId="0" applyNumberFormat="1" applyFont="1" applyFill="1" applyBorder="1" applyAlignment="1">
      <alignment horizontal="left"/>
    </xf>
    <xf numFmtId="4" fontId="65" fillId="18" borderId="61" xfId="0" applyNumberFormat="1" applyFont="1" applyFill="1" applyBorder="1" applyAlignment="1">
      <alignment horizontal="left"/>
    </xf>
    <xf numFmtId="0" fontId="8" fillId="22" borderId="95" xfId="0" applyFont="1" applyFill="1" applyBorder="1" applyAlignment="1">
      <alignment horizontal="left"/>
    </xf>
    <xf numFmtId="0" fontId="8" fillId="22" borderId="97" xfId="0" applyFont="1" applyFill="1" applyBorder="1" applyAlignment="1">
      <alignment horizontal="left"/>
    </xf>
    <xf numFmtId="0" fontId="8" fillId="22" borderId="96" xfId="0" applyFont="1" applyFill="1" applyBorder="1" applyAlignment="1">
      <alignment horizontal="left"/>
    </xf>
    <xf numFmtId="9" fontId="8" fillId="0" borderId="0" xfId="0" applyNumberFormat="1" applyFont="1" applyAlignment="1">
      <alignment horizontal="left"/>
    </xf>
    <xf numFmtId="4" fontId="8" fillId="22" borderId="97" xfId="0" applyNumberFormat="1" applyFont="1" applyFill="1" applyBorder="1" applyAlignment="1">
      <alignment horizontal="left"/>
    </xf>
    <xf numFmtId="4" fontId="8" fillId="22" borderId="81" xfId="0" applyNumberFormat="1" applyFont="1" applyFill="1" applyBorder="1" applyAlignment="1">
      <alignment horizontal="left"/>
    </xf>
    <xf numFmtId="4" fontId="64" fillId="0" borderId="26" xfId="0" applyNumberFormat="1" applyFont="1" applyBorder="1" applyAlignment="1">
      <alignment horizontal="right" vertical="center" wrapText="1"/>
    </xf>
    <xf numFmtId="2" fontId="0" fillId="7" borderId="3" xfId="0" applyNumberFormat="1" applyFill="1" applyBorder="1" applyAlignment="1" applyProtection="1">
      <alignment horizontal="center"/>
      <protection locked="0"/>
    </xf>
    <xf numFmtId="0" fontId="0" fillId="15" borderId="0" xfId="0" applyFill="1"/>
    <xf numFmtId="0" fontId="72" fillId="0" borderId="0" xfId="0" applyFont="1"/>
    <xf numFmtId="4" fontId="0" fillId="15" borderId="4" xfId="0" applyNumberFormat="1" applyFill="1" applyBorder="1"/>
    <xf numFmtId="4" fontId="10" fillId="15" borderId="4" xfId="0" applyNumberFormat="1" applyFont="1" applyFill="1" applyBorder="1"/>
    <xf numFmtId="0" fontId="6" fillId="0" borderId="0" xfId="0" applyFont="1" applyAlignment="1">
      <alignment horizontal="left"/>
    </xf>
    <xf numFmtId="0" fontId="6" fillId="0" borderId="0" xfId="0" applyFont="1" applyAlignment="1" applyProtection="1">
      <alignment horizontal="left"/>
      <protection locked="0"/>
    </xf>
    <xf numFmtId="4" fontId="6" fillId="7" borderId="0" xfId="0" applyNumberFormat="1" applyFont="1" applyFill="1" applyAlignment="1" applyProtection="1">
      <alignment horizontal="left"/>
      <protection locked="0"/>
    </xf>
    <xf numFmtId="4" fontId="6" fillId="0" borderId="0" xfId="1" applyNumberFormat="1" applyFont="1" applyBorder="1" applyAlignment="1" applyProtection="1">
      <alignment horizontal="left"/>
      <protection locked="0"/>
    </xf>
    <xf numFmtId="4" fontId="6" fillId="7" borderId="0" xfId="0" applyNumberFormat="1" applyFont="1" applyFill="1" applyAlignment="1">
      <alignment horizontal="left"/>
    </xf>
    <xf numFmtId="0" fontId="25" fillId="0" borderId="0" xfId="0" applyFont="1" applyAlignment="1">
      <alignment horizontal="left"/>
    </xf>
    <xf numFmtId="0" fontId="73" fillId="21" borderId="4" xfId="0" applyFont="1" applyFill="1" applyBorder="1" applyAlignment="1">
      <alignment horizontal="left"/>
    </xf>
    <xf numFmtId="0" fontId="6" fillId="0" borderId="8" xfId="0" applyFont="1" applyBorder="1" applyAlignment="1">
      <alignment horizontal="left"/>
    </xf>
    <xf numFmtId="0" fontId="6" fillId="0" borderId="8" xfId="0" applyFont="1" applyBorder="1" applyAlignment="1" applyProtection="1">
      <alignment horizontal="left"/>
      <protection locked="0"/>
    </xf>
    <xf numFmtId="4" fontId="6" fillId="7" borderId="8" xfId="0" applyNumberFormat="1" applyFont="1" applyFill="1" applyBorder="1" applyAlignment="1" applyProtection="1">
      <alignment horizontal="left"/>
      <protection locked="0"/>
    </xf>
    <xf numFmtId="0" fontId="25" fillId="0" borderId="8" xfId="0" applyFont="1" applyBorder="1" applyAlignment="1">
      <alignment horizontal="left"/>
    </xf>
    <xf numFmtId="0" fontId="0" fillId="7" borderId="22" xfId="0" applyFill="1" applyBorder="1" applyAlignment="1" applyProtection="1">
      <alignment horizontal="center"/>
      <protection locked="0"/>
    </xf>
    <xf numFmtId="0" fontId="6" fillId="7" borderId="14" xfId="0" applyFont="1" applyFill="1" applyBorder="1" applyAlignment="1" applyProtection="1">
      <alignment horizontal="center"/>
      <protection locked="0"/>
    </xf>
    <xf numFmtId="0" fontId="3" fillId="7" borderId="22" xfId="0" applyFont="1" applyFill="1" applyBorder="1" applyAlignment="1" applyProtection="1">
      <alignment horizontal="center"/>
      <protection locked="0"/>
    </xf>
    <xf numFmtId="0" fontId="6" fillId="2" borderId="26" xfId="0" applyFont="1" applyFill="1" applyBorder="1" applyAlignment="1" applyProtection="1">
      <alignment horizontal="center"/>
      <protection locked="0"/>
    </xf>
    <xf numFmtId="8" fontId="18" fillId="7" borderId="26" xfId="0" applyNumberFormat="1" applyFont="1" applyFill="1" applyBorder="1"/>
    <xf numFmtId="43" fontId="0" fillId="7" borderId="93" xfId="0" applyNumberFormat="1" applyFill="1" applyBorder="1" applyAlignment="1" applyProtection="1">
      <alignment horizontal="right"/>
      <protection locked="0"/>
    </xf>
    <xf numFmtId="43" fontId="0" fillId="7" borderId="4" xfId="0" applyNumberFormat="1" applyFill="1" applyBorder="1" applyAlignment="1" applyProtection="1">
      <alignment horizontal="center"/>
      <protection locked="0"/>
    </xf>
    <xf numFmtId="43" fontId="0" fillId="7" borderId="4" xfId="0" applyNumberFormat="1" applyFill="1" applyBorder="1" applyAlignment="1" applyProtection="1">
      <alignment horizontal="right"/>
      <protection locked="0"/>
    </xf>
    <xf numFmtId="43" fontId="0" fillId="7" borderId="24" xfId="0" applyNumberFormat="1" applyFill="1" applyBorder="1" applyAlignment="1" applyProtection="1">
      <alignment horizontal="right"/>
      <protection locked="0"/>
    </xf>
    <xf numFmtId="43" fontId="0" fillId="7" borderId="4" xfId="0" applyNumberFormat="1" applyFill="1" applyBorder="1" applyProtection="1">
      <protection locked="0"/>
    </xf>
    <xf numFmtId="0" fontId="0" fillId="0" borderId="4" xfId="0" applyBorder="1" applyAlignment="1">
      <alignment horizontal="left"/>
    </xf>
    <xf numFmtId="0" fontId="3" fillId="7" borderId="4" xfId="0" applyFont="1" applyFill="1" applyBorder="1" applyAlignment="1">
      <alignment horizontal="left"/>
    </xf>
    <xf numFmtId="4" fontId="3" fillId="7" borderId="6" xfId="0" applyNumberFormat="1" applyFont="1" applyFill="1" applyBorder="1" applyAlignment="1" applyProtection="1">
      <alignment horizontal="left"/>
      <protection locked="0"/>
    </xf>
    <xf numFmtId="8" fontId="3" fillId="7" borderId="4" xfId="0" applyNumberFormat="1" applyFont="1" applyFill="1" applyBorder="1"/>
    <xf numFmtId="0" fontId="38" fillId="20" borderId="0" xfId="0" applyFont="1" applyFill="1" applyAlignment="1">
      <alignment horizontal="left"/>
    </xf>
    <xf numFmtId="0" fontId="3" fillId="0" borderId="4" xfId="0" applyFont="1" applyBorder="1" applyAlignment="1">
      <alignment horizontal="left"/>
    </xf>
    <xf numFmtId="14" fontId="3" fillId="0" borderId="4" xfId="0" applyNumberFormat="1" applyFont="1" applyBorder="1" applyAlignment="1">
      <alignment horizontal="left"/>
    </xf>
    <xf numFmtId="0" fontId="6" fillId="2" borderId="22" xfId="0" applyFont="1" applyFill="1" applyBorder="1" applyAlignment="1" applyProtection="1">
      <alignment horizontal="left"/>
      <protection locked="0"/>
    </xf>
    <xf numFmtId="4" fontId="3" fillId="0" borderId="26" xfId="1" applyNumberFormat="1" applyBorder="1" applyAlignment="1" applyProtection="1">
      <alignment horizontal="right"/>
      <protection locked="0"/>
    </xf>
    <xf numFmtId="8" fontId="64" fillId="0" borderId="26" xfId="0" applyNumberFormat="1" applyFont="1" applyBorder="1" applyAlignment="1">
      <alignment horizontal="right" vertical="center" wrapText="1"/>
    </xf>
    <xf numFmtId="0" fontId="64" fillId="0" borderId="26" xfId="0" applyFont="1" applyBorder="1" applyAlignment="1">
      <alignment horizontal="right" vertical="center" wrapText="1"/>
    </xf>
    <xf numFmtId="4" fontId="0" fillId="0" borderId="56" xfId="0" applyNumberFormat="1" applyBorder="1" applyAlignment="1">
      <alignment horizontal="left"/>
    </xf>
    <xf numFmtId="168" fontId="3" fillId="7" borderId="16" xfId="0" applyNumberFormat="1" applyFont="1" applyFill="1" applyBorder="1" applyAlignment="1" applyProtection="1">
      <alignment horizontal="center"/>
      <protection locked="0"/>
    </xf>
    <xf numFmtId="4" fontId="0" fillId="0" borderId="7" xfId="1" applyNumberFormat="1" applyFont="1" applyBorder="1" applyAlignment="1">
      <alignment horizontal="left"/>
    </xf>
    <xf numFmtId="4" fontId="0" fillId="0" borderId="131" xfId="1" applyNumberFormat="1" applyFont="1" applyBorder="1" applyAlignment="1">
      <alignment horizontal="left"/>
    </xf>
    <xf numFmtId="4" fontId="3" fillId="7" borderId="98" xfId="0" applyNumberFormat="1" applyFont="1" applyFill="1" applyBorder="1" applyAlignment="1">
      <alignment horizontal="right"/>
    </xf>
    <xf numFmtId="4" fontId="0" fillId="0" borderId="131" xfId="0" applyNumberFormat="1" applyBorder="1" applyAlignment="1">
      <alignment horizontal="left"/>
    </xf>
    <xf numFmtId="0" fontId="6" fillId="8" borderId="97" xfId="0" applyFont="1" applyFill="1" applyBorder="1" applyAlignment="1" applyProtection="1">
      <alignment horizontal="center"/>
      <protection locked="0"/>
    </xf>
    <xf numFmtId="4" fontId="0" fillId="0" borderId="96" xfId="0" applyNumberFormat="1" applyBorder="1" applyAlignment="1">
      <alignment horizontal="right"/>
    </xf>
    <xf numFmtId="0" fontId="6" fillId="8" borderId="0" xfId="0" applyFont="1" applyFill="1" applyAlignment="1" applyProtection="1">
      <alignment horizontal="left"/>
      <protection locked="0"/>
    </xf>
    <xf numFmtId="4" fontId="0" fillId="0" borderId="64" xfId="1" applyNumberFormat="1" applyFont="1" applyBorder="1" applyAlignment="1">
      <alignment horizontal="left"/>
    </xf>
    <xf numFmtId="4" fontId="0" fillId="0" borderId="98" xfId="1" applyNumberFormat="1" applyFont="1" applyBorder="1" applyAlignment="1">
      <alignment horizontal="right"/>
    </xf>
    <xf numFmtId="0" fontId="6" fillId="2" borderId="58" xfId="0" applyFont="1" applyFill="1" applyBorder="1" applyAlignment="1" applyProtection="1">
      <alignment horizontal="left"/>
      <protection locked="0"/>
    </xf>
    <xf numFmtId="0" fontId="0" fillId="2" borderId="132" xfId="0" applyFill="1" applyBorder="1" applyAlignment="1" applyProtection="1">
      <alignment horizontal="left"/>
      <protection locked="0"/>
    </xf>
    <xf numFmtId="0" fontId="38" fillId="21" borderId="6" xfId="0" applyFont="1" applyFill="1" applyBorder="1"/>
    <xf numFmtId="0" fontId="6" fillId="7" borderId="130" xfId="4" applyFont="1" applyFill="1" applyBorder="1"/>
    <xf numFmtId="4" fontId="0" fillId="7" borderId="4" xfId="0" applyNumberFormat="1" applyFill="1" applyBorder="1" applyAlignment="1">
      <alignment horizontal="right"/>
    </xf>
    <xf numFmtId="4" fontId="0" fillId="7" borderId="0" xfId="0" applyNumberFormat="1" applyFill="1"/>
    <xf numFmtId="4" fontId="64" fillId="0" borderId="4" xfId="0" applyNumberFormat="1" applyFont="1" applyBorder="1" applyAlignment="1">
      <alignment horizontal="right" vertical="center"/>
    </xf>
    <xf numFmtId="4" fontId="0" fillId="7" borderId="4" xfId="0" applyNumberFormat="1" applyFill="1" applyBorder="1"/>
    <xf numFmtId="4" fontId="3" fillId="0" borderId="4" xfId="1" applyNumberFormat="1" applyBorder="1" applyAlignment="1" applyProtection="1">
      <alignment horizontal="right"/>
      <protection locked="0"/>
    </xf>
    <xf numFmtId="4" fontId="3" fillId="0" borderId="4" xfId="1" applyNumberFormat="1" applyBorder="1" applyAlignment="1" applyProtection="1">
      <alignment horizontal="left"/>
      <protection locked="0"/>
    </xf>
    <xf numFmtId="8" fontId="64" fillId="0" borderId="4" xfId="0" applyNumberFormat="1" applyFont="1" applyBorder="1" applyAlignment="1">
      <alignment horizontal="right" vertical="center" wrapText="1"/>
    </xf>
    <xf numFmtId="0" fontId="64" fillId="0" borderId="4" xfId="0" applyFont="1" applyBorder="1" applyAlignment="1">
      <alignment horizontal="right" vertical="center" wrapText="1"/>
    </xf>
    <xf numFmtId="0" fontId="64" fillId="0" borderId="0" xfId="0" applyFont="1" applyAlignment="1">
      <alignment vertical="center" wrapText="1"/>
    </xf>
    <xf numFmtId="0" fontId="18" fillId="0" borderId="0" xfId="0" applyFont="1" applyAlignment="1" applyProtection="1">
      <alignment horizontal="center"/>
      <protection locked="0"/>
    </xf>
    <xf numFmtId="4" fontId="0" fillId="7" borderId="0" xfId="0" applyNumberFormat="1" applyFill="1" applyAlignment="1" applyProtection="1">
      <alignment horizontal="left"/>
      <protection locked="0"/>
    </xf>
    <xf numFmtId="0" fontId="64" fillId="0" borderId="0" xfId="0" applyFont="1" applyAlignment="1">
      <alignment horizontal="right" vertical="center" wrapText="1"/>
    </xf>
    <xf numFmtId="0" fontId="74" fillId="0" borderId="0" xfId="0" applyFont="1" applyAlignment="1">
      <alignment vertical="center" wrapText="1"/>
    </xf>
    <xf numFmtId="0" fontId="3" fillId="15" borderId="4" xfId="0" applyFont="1" applyFill="1" applyBorder="1" applyAlignment="1" applyProtection="1">
      <alignment horizontal="center"/>
      <protection locked="0"/>
    </xf>
    <xf numFmtId="0" fontId="32" fillId="15" borderId="4" xfId="0" applyFont="1" applyFill="1" applyBorder="1" applyProtection="1">
      <protection locked="0"/>
    </xf>
    <xf numFmtId="0" fontId="64" fillId="15" borderId="4" xfId="0" applyFont="1" applyFill="1" applyBorder="1" applyAlignment="1">
      <alignment vertical="center"/>
    </xf>
    <xf numFmtId="0" fontId="18" fillId="15" borderId="4" xfId="0" applyFont="1" applyFill="1" applyBorder="1" applyAlignment="1" applyProtection="1">
      <alignment horizontal="center"/>
      <protection locked="0"/>
    </xf>
    <xf numFmtId="4" fontId="10" fillId="15" borderId="4" xfId="0" applyNumberFormat="1" applyFont="1" applyFill="1" applyBorder="1" applyAlignment="1" applyProtection="1">
      <alignment horizontal="left"/>
      <protection locked="0"/>
    </xf>
    <xf numFmtId="4" fontId="74" fillId="15" borderId="4" xfId="0" applyNumberFormat="1" applyFont="1" applyFill="1" applyBorder="1" applyAlignment="1">
      <alignment horizontal="right" vertical="center"/>
    </xf>
    <xf numFmtId="4" fontId="32" fillId="15" borderId="4" xfId="0" applyNumberFormat="1" applyFont="1" applyFill="1" applyBorder="1" applyAlignment="1" applyProtection="1">
      <alignment horizontal="left"/>
      <protection locked="0"/>
    </xf>
    <xf numFmtId="0" fontId="10" fillId="15" borderId="4" xfId="0" applyFont="1" applyFill="1" applyBorder="1" applyAlignment="1" applyProtection="1">
      <alignment horizontal="center"/>
      <protection locked="0"/>
    </xf>
    <xf numFmtId="0" fontId="74" fillId="15" borderId="4" xfId="0" applyFont="1" applyFill="1" applyBorder="1" applyAlignment="1">
      <alignment vertical="center" wrapText="1"/>
    </xf>
    <xf numFmtId="8" fontId="74" fillId="15" borderId="4" xfId="0" applyNumberFormat="1" applyFont="1" applyFill="1" applyBorder="1" applyAlignment="1">
      <alignment horizontal="right" vertical="center" wrapText="1"/>
    </xf>
    <xf numFmtId="0" fontId="10" fillId="15" borderId="4" xfId="0" applyFont="1" applyFill="1" applyBorder="1" applyProtection="1">
      <protection locked="0"/>
    </xf>
    <xf numFmtId="0" fontId="74" fillId="15" borderId="4" xfId="0" applyFont="1" applyFill="1" applyBorder="1" applyAlignment="1">
      <alignment vertical="center"/>
    </xf>
    <xf numFmtId="0" fontId="32" fillId="15" borderId="4" xfId="0" applyFont="1" applyFill="1" applyBorder="1" applyAlignment="1" applyProtection="1">
      <alignment horizontal="center"/>
      <protection locked="0"/>
    </xf>
    <xf numFmtId="0" fontId="74" fillId="15" borderId="6" xfId="0" applyFont="1" applyFill="1" applyBorder="1" applyAlignment="1">
      <alignment vertical="center" wrapText="1"/>
    </xf>
    <xf numFmtId="4" fontId="10" fillId="15" borderId="4" xfId="1" applyNumberFormat="1" applyFont="1" applyFill="1" applyBorder="1" applyAlignment="1" applyProtection="1">
      <alignment horizontal="left"/>
      <protection locked="0"/>
    </xf>
    <xf numFmtId="0" fontId="10" fillId="15" borderId="0" xfId="0" applyFont="1" applyFill="1" applyAlignment="1" applyProtection="1">
      <alignment horizontal="center"/>
      <protection locked="0"/>
    </xf>
    <xf numFmtId="0" fontId="74" fillId="15" borderId="0" xfId="0" applyFont="1" applyFill="1" applyAlignment="1">
      <alignment vertical="center" wrapText="1"/>
    </xf>
    <xf numFmtId="0" fontId="32" fillId="15" borderId="0" xfId="0" applyFont="1" applyFill="1" applyAlignment="1" applyProtection="1">
      <alignment horizontal="center"/>
      <protection locked="0"/>
    </xf>
    <xf numFmtId="4" fontId="10" fillId="15" borderId="0" xfId="0" applyNumberFormat="1" applyFont="1" applyFill="1" applyAlignment="1" applyProtection="1">
      <alignment horizontal="left"/>
      <protection locked="0"/>
    </xf>
    <xf numFmtId="0" fontId="74" fillId="15" borderId="0" xfId="0" applyFont="1" applyFill="1" applyAlignment="1">
      <alignment horizontal="right" vertical="center" wrapText="1"/>
    </xf>
    <xf numFmtId="4" fontId="10" fillId="15" borderId="0" xfId="0" applyNumberFormat="1" applyFont="1" applyFill="1"/>
    <xf numFmtId="4" fontId="0" fillId="15" borderId="98" xfId="0" applyNumberFormat="1" applyFill="1" applyBorder="1" applyAlignment="1">
      <alignment horizontal="right"/>
    </xf>
    <xf numFmtId="4" fontId="29" fillId="16" borderId="38" xfId="0" applyNumberFormat="1" applyFont="1" applyFill="1" applyBorder="1" applyAlignment="1">
      <alignment horizontal="left"/>
    </xf>
    <xf numFmtId="4" fontId="75" fillId="24" borderId="56" xfId="4" applyNumberFormat="1" applyFont="1" applyFill="1" applyBorder="1" applyAlignment="1">
      <alignment horizontal="left"/>
    </xf>
    <xf numFmtId="4" fontId="75" fillId="24" borderId="124" xfId="4" applyNumberFormat="1" applyFont="1" applyFill="1" applyBorder="1" applyAlignment="1">
      <alignment horizontal="left"/>
    </xf>
    <xf numFmtId="4" fontId="0" fillId="7" borderId="98" xfId="0" applyNumberFormat="1" applyFill="1" applyBorder="1" applyAlignment="1">
      <alignment horizontal="right"/>
    </xf>
    <xf numFmtId="0" fontId="18" fillId="0" borderId="6" xfId="0" applyFont="1" applyBorder="1" applyProtection="1">
      <protection locked="0"/>
    </xf>
    <xf numFmtId="0" fontId="64" fillId="0" borderId="6" xfId="0" applyFont="1" applyBorder="1"/>
    <xf numFmtId="0" fontId="18" fillId="0" borderId="6" xfId="0" applyFont="1" applyBorder="1" applyAlignment="1" applyProtection="1">
      <alignment horizontal="center"/>
      <protection locked="0"/>
    </xf>
    <xf numFmtId="4" fontId="18" fillId="7" borderId="6" xfId="0" applyNumberFormat="1" applyFont="1" applyFill="1" applyBorder="1" applyAlignment="1" applyProtection="1">
      <alignment horizontal="left"/>
      <protection locked="0"/>
    </xf>
    <xf numFmtId="4" fontId="3" fillId="0" borderId="9" xfId="1" applyNumberFormat="1" applyBorder="1" applyAlignment="1" applyProtection="1">
      <alignment horizontal="right"/>
      <protection locked="0"/>
    </xf>
    <xf numFmtId="0" fontId="18" fillId="0" borderId="1" xfId="0" applyFont="1" applyBorder="1" applyAlignment="1" applyProtection="1">
      <alignment horizontal="center"/>
      <protection locked="0"/>
    </xf>
    <xf numFmtId="4" fontId="18" fillId="0" borderId="6" xfId="0" applyNumberFormat="1" applyFont="1" applyBorder="1" applyProtection="1">
      <protection locked="0"/>
    </xf>
    <xf numFmtId="0" fontId="3" fillId="7" borderId="6" xfId="0" applyFont="1" applyFill="1" applyBorder="1" applyProtection="1">
      <protection locked="0"/>
    </xf>
    <xf numFmtId="0" fontId="3" fillId="0" borderId="6" xfId="0" applyFont="1" applyBorder="1" applyProtection="1">
      <protection locked="0"/>
    </xf>
    <xf numFmtId="0" fontId="3" fillId="7" borderId="4" xfId="0" applyFont="1" applyFill="1" applyBorder="1" applyAlignment="1" applyProtection="1">
      <alignment horizontal="center"/>
      <protection locked="0"/>
    </xf>
    <xf numFmtId="0" fontId="18" fillId="0" borderId="5" xfId="0" applyFont="1" applyBorder="1" applyAlignment="1" applyProtection="1">
      <alignment horizontal="center"/>
      <protection locked="0"/>
    </xf>
    <xf numFmtId="0" fontId="76" fillId="0" borderId="0" xfId="0" applyFont="1" applyProtection="1">
      <protection locked="0"/>
    </xf>
    <xf numFmtId="0" fontId="0" fillId="15" borderId="4" xfId="0" applyFill="1" applyBorder="1" applyAlignment="1" applyProtection="1">
      <alignment horizontal="center"/>
      <protection locked="0"/>
    </xf>
    <xf numFmtId="0" fontId="10" fillId="15" borderId="6" xfId="0" applyFont="1" applyFill="1" applyBorder="1" applyProtection="1">
      <protection locked="0"/>
    </xf>
    <xf numFmtId="4" fontId="0" fillId="15" borderId="4" xfId="0" applyNumberFormat="1" applyFill="1" applyBorder="1" applyAlignment="1" applyProtection="1">
      <alignment horizontal="left"/>
      <protection locked="0"/>
    </xf>
    <xf numFmtId="4" fontId="64" fillId="15" borderId="26" xfId="0" applyNumberFormat="1" applyFont="1" applyFill="1" applyBorder="1" applyAlignment="1">
      <alignment horizontal="right" vertical="center" wrapText="1"/>
    </xf>
    <xf numFmtId="0" fontId="76" fillId="15" borderId="6" xfId="0" applyFont="1" applyFill="1" applyBorder="1" applyProtection="1">
      <protection locked="0"/>
    </xf>
    <xf numFmtId="0" fontId="0" fillId="15" borderId="4" xfId="0" applyFill="1" applyBorder="1" applyProtection="1">
      <protection locked="0"/>
    </xf>
    <xf numFmtId="4" fontId="3" fillId="15" borderId="26" xfId="1" applyNumberFormat="1" applyFill="1" applyBorder="1" applyAlignment="1" applyProtection="1">
      <alignment horizontal="left"/>
      <protection locked="0"/>
    </xf>
    <xf numFmtId="4" fontId="0" fillId="15" borderId="6" xfId="0" applyNumberFormat="1" applyFill="1" applyBorder="1" applyAlignment="1" applyProtection="1">
      <alignment horizontal="left"/>
      <protection locked="0"/>
    </xf>
    <xf numFmtId="0" fontId="64" fillId="15" borderId="4" xfId="0" applyFont="1" applyFill="1" applyBorder="1"/>
    <xf numFmtId="4" fontId="18" fillId="15" borderId="4" xfId="0" applyNumberFormat="1" applyFont="1" applyFill="1" applyBorder="1" applyAlignment="1" applyProtection="1">
      <alignment horizontal="left"/>
      <protection locked="0"/>
    </xf>
    <xf numFmtId="4" fontId="3" fillId="15" borderId="26" xfId="1" applyNumberFormat="1" applyFill="1" applyBorder="1" applyAlignment="1" applyProtection="1">
      <alignment horizontal="right"/>
      <protection locked="0"/>
    </xf>
    <xf numFmtId="0" fontId="76" fillId="15" borderId="4" xfId="0" applyFont="1" applyFill="1" applyBorder="1" applyProtection="1">
      <protection locked="0"/>
    </xf>
    <xf numFmtId="4" fontId="0" fillId="15" borderId="26" xfId="0" applyNumberFormat="1" applyFill="1" applyBorder="1" applyAlignment="1" applyProtection="1">
      <alignment horizontal="left"/>
      <protection locked="0"/>
    </xf>
    <xf numFmtId="0" fontId="18" fillId="15" borderId="5" xfId="0" applyFont="1" applyFill="1" applyBorder="1" applyAlignment="1" applyProtection="1">
      <alignment horizontal="center"/>
      <protection locked="0"/>
    </xf>
    <xf numFmtId="4" fontId="64" fillId="15" borderId="26" xfId="0" applyNumberFormat="1" applyFont="1" applyFill="1" applyBorder="1" applyAlignment="1">
      <alignment horizontal="right" vertical="center"/>
    </xf>
    <xf numFmtId="4" fontId="18" fillId="15" borderId="26" xfId="1" applyNumberFormat="1" applyFont="1" applyFill="1" applyBorder="1" applyAlignment="1" applyProtection="1">
      <alignment horizontal="left"/>
      <protection locked="0"/>
    </xf>
    <xf numFmtId="0" fontId="0" fillId="15" borderId="0" xfId="0" applyFill="1" applyAlignment="1" applyProtection="1">
      <alignment horizontal="center"/>
      <protection locked="0"/>
    </xf>
    <xf numFmtId="0" fontId="76" fillId="15" borderId="0" xfId="0" applyFont="1" applyFill="1" applyProtection="1">
      <protection locked="0"/>
    </xf>
    <xf numFmtId="0" fontId="0" fillId="15" borderId="0" xfId="0" applyFill="1" applyProtection="1">
      <protection locked="0"/>
    </xf>
    <xf numFmtId="4" fontId="0" fillId="15" borderId="0" xfId="0" applyNumberFormat="1" applyFill="1" applyAlignment="1" applyProtection="1">
      <alignment horizontal="left"/>
      <protection locked="0"/>
    </xf>
    <xf numFmtId="4" fontId="0" fillId="15" borderId="0" xfId="0" applyNumberFormat="1" applyFill="1" applyAlignment="1">
      <alignment horizontal="right"/>
    </xf>
    <xf numFmtId="0" fontId="6" fillId="0" borderId="1" xfId="0" applyFont="1" applyBorder="1" applyAlignment="1">
      <alignment horizontal="left"/>
    </xf>
    <xf numFmtId="0" fontId="25" fillId="0" borderId="1" xfId="0" applyFont="1" applyBorder="1" applyAlignment="1">
      <alignment horizontal="left"/>
    </xf>
    <xf numFmtId="0" fontId="6" fillId="0" borderId="1" xfId="0" applyFont="1" applyBorder="1" applyAlignment="1" applyProtection="1">
      <alignment horizontal="left"/>
      <protection locked="0"/>
    </xf>
    <xf numFmtId="4" fontId="6" fillId="7" borderId="1" xfId="0" applyNumberFormat="1" applyFont="1" applyFill="1" applyBorder="1" applyAlignment="1" applyProtection="1">
      <alignment horizontal="left"/>
      <protection locked="0"/>
    </xf>
    <xf numFmtId="9" fontId="29" fillId="8" borderId="38" xfId="0" applyNumberFormat="1" applyFont="1" applyFill="1" applyBorder="1" applyAlignment="1">
      <alignment horizontal="center"/>
    </xf>
    <xf numFmtId="4" fontId="29" fillId="8" borderId="4" xfId="6" applyNumberFormat="1" applyFont="1" applyFill="1" applyBorder="1" applyAlignment="1">
      <alignment horizontal="left"/>
    </xf>
    <xf numFmtId="0" fontId="65" fillId="0" borderId="5" xfId="0" applyFont="1" applyBorder="1" applyAlignment="1">
      <alignment horizontal="left"/>
    </xf>
    <xf numFmtId="4" fontId="29" fillId="0" borderId="5" xfId="0" applyNumberFormat="1" applyFont="1" applyBorder="1" applyAlignment="1">
      <alignment horizontal="left"/>
    </xf>
    <xf numFmtId="14" fontId="8" fillId="0" borderId="0" xfId="0" applyNumberFormat="1" applyFont="1" applyAlignment="1">
      <alignment horizontal="left"/>
    </xf>
    <xf numFmtId="8" fontId="8" fillId="0" borderId="0" xfId="0" applyNumberFormat="1" applyFont="1" applyAlignment="1">
      <alignment horizontal="left"/>
    </xf>
    <xf numFmtId="4" fontId="8" fillId="7" borderId="6" xfId="6" applyNumberFormat="1" applyFont="1" applyFill="1" applyBorder="1" applyAlignment="1">
      <alignment horizontal="left"/>
    </xf>
    <xf numFmtId="8" fontId="8" fillId="0" borderId="17" xfId="0" applyNumberFormat="1" applyFont="1" applyBorder="1" applyAlignment="1">
      <alignment horizontal="left"/>
    </xf>
    <xf numFmtId="8" fontId="8" fillId="0" borderId="22" xfId="0" applyNumberFormat="1" applyFont="1" applyBorder="1" applyAlignment="1">
      <alignment horizontal="left"/>
    </xf>
    <xf numFmtId="4" fontId="29" fillId="7" borderId="3" xfId="0" applyNumberFormat="1" applyFont="1" applyFill="1" applyBorder="1" applyAlignment="1">
      <alignment horizontal="left"/>
    </xf>
    <xf numFmtId="4" fontId="8" fillId="7" borderId="0" xfId="0" applyNumberFormat="1" applyFont="1" applyFill="1" applyAlignment="1">
      <alignment horizontal="left"/>
    </xf>
    <xf numFmtId="4" fontId="18" fillId="7" borderId="4" xfId="0" applyNumberFormat="1" applyFont="1" applyFill="1" applyBorder="1" applyAlignment="1" applyProtection="1">
      <alignment horizontal="right"/>
      <protection locked="0"/>
    </xf>
    <xf numFmtId="4" fontId="18" fillId="7" borderId="26" xfId="1" applyNumberFormat="1" applyFont="1" applyFill="1" applyBorder="1" applyAlignment="1" applyProtection="1">
      <alignment horizontal="right"/>
      <protection locked="0"/>
    </xf>
    <xf numFmtId="2" fontId="3" fillId="7" borderId="3" xfId="0" applyNumberFormat="1" applyFont="1" applyFill="1" applyBorder="1" applyAlignment="1" applyProtection="1">
      <alignment horizontal="right"/>
      <protection locked="0"/>
    </xf>
    <xf numFmtId="4" fontId="18" fillId="0" borderId="4" xfId="0" applyNumberFormat="1" applyFont="1" applyBorder="1" applyAlignment="1" applyProtection="1">
      <alignment horizontal="right"/>
      <protection locked="0"/>
    </xf>
    <xf numFmtId="2" fontId="3" fillId="0" borderId="3" xfId="0" applyNumberFormat="1" applyFont="1" applyBorder="1" applyAlignment="1" applyProtection="1">
      <alignment horizontal="right"/>
      <protection locked="0"/>
    </xf>
    <xf numFmtId="4" fontId="3" fillId="7" borderId="26" xfId="1" applyNumberFormat="1" applyFill="1" applyBorder="1" applyAlignment="1" applyProtection="1">
      <alignment horizontal="right"/>
      <protection locked="0"/>
    </xf>
    <xf numFmtId="39" fontId="18" fillId="0" borderId="4" xfId="0" applyNumberFormat="1" applyFont="1" applyBorder="1" applyAlignment="1" applyProtection="1">
      <alignment horizontal="right"/>
      <protection locked="0"/>
    </xf>
    <xf numFmtId="0" fontId="18" fillId="0" borderId="4" xfId="0" applyFont="1" applyBorder="1"/>
    <xf numFmtId="4" fontId="18" fillId="7" borderId="4" xfId="0" applyNumberFormat="1" applyFont="1" applyFill="1" applyBorder="1" applyProtection="1">
      <protection locked="0"/>
    </xf>
    <xf numFmtId="4" fontId="18" fillId="0" borderId="4" xfId="1" applyNumberFormat="1" applyFont="1" applyBorder="1" applyAlignment="1" applyProtection="1">
      <protection locked="0"/>
    </xf>
    <xf numFmtId="4" fontId="18" fillId="7" borderId="4" xfId="0" applyNumberFormat="1" applyFont="1" applyFill="1" applyBorder="1"/>
    <xf numFmtId="43" fontId="18" fillId="7" borderId="24" xfId="0" applyNumberFormat="1" applyFont="1" applyFill="1" applyBorder="1" applyProtection="1">
      <protection locked="0"/>
    </xf>
    <xf numFmtId="0" fontId="32" fillId="8" borderId="4" xfId="0" applyFont="1" applyFill="1" applyBorder="1"/>
    <xf numFmtId="4" fontId="32" fillId="8" borderId="4" xfId="0" applyNumberFormat="1" applyFont="1" applyFill="1" applyBorder="1"/>
    <xf numFmtId="0" fontId="38" fillId="21" borderId="4" xfId="0" applyFont="1" applyFill="1" applyBorder="1"/>
    <xf numFmtId="0" fontId="10" fillId="15" borderId="4" xfId="0" applyFont="1" applyFill="1" applyBorder="1"/>
    <xf numFmtId="0" fontId="0" fillId="15" borderId="4" xfId="0" applyFill="1" applyBorder="1"/>
    <xf numFmtId="4" fontId="29" fillId="8" borderId="22" xfId="4" applyNumberFormat="1" applyFont="1" applyFill="1" applyBorder="1" applyAlignment="1" applyProtection="1">
      <alignment horizontal="left"/>
      <protection locked="0"/>
    </xf>
    <xf numFmtId="4" fontId="8" fillId="0" borderId="22" xfId="0" applyNumberFormat="1" applyFont="1" applyBorder="1" applyAlignment="1">
      <alignment horizontal="left"/>
    </xf>
    <xf numFmtId="8" fontId="8" fillId="7" borderId="0" xfId="0" applyNumberFormat="1" applyFont="1" applyFill="1" applyAlignment="1">
      <alignment horizontal="left"/>
    </xf>
    <xf numFmtId="4" fontId="8" fillId="0" borderId="8" xfId="0" applyNumberFormat="1" applyFont="1" applyBorder="1" applyAlignment="1">
      <alignment horizontal="left"/>
    </xf>
    <xf numFmtId="0" fontId="29" fillId="7" borderId="113" xfId="4" applyFont="1" applyFill="1" applyBorder="1" applyAlignment="1" applyProtection="1">
      <alignment horizontal="left"/>
      <protection locked="0"/>
    </xf>
    <xf numFmtId="4" fontId="0" fillId="7" borderId="22" xfId="0" applyNumberFormat="1" applyFill="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30" xfId="1" applyNumberFormat="1" applyFont="1" applyBorder="1"/>
    <xf numFmtId="4" fontId="3" fillId="15" borderId="98" xfId="0" applyNumberFormat="1" applyFont="1" applyFill="1" applyBorder="1" applyAlignment="1">
      <alignment horizontal="right"/>
    </xf>
    <xf numFmtId="2" fontId="0" fillId="0" borderId="122" xfId="0" applyNumberFormat="1" applyBorder="1"/>
    <xf numFmtId="0" fontId="64" fillId="0" borderId="6" xfId="0" applyFont="1" applyBorder="1" applyAlignment="1">
      <alignment vertical="center"/>
    </xf>
    <xf numFmtId="0" fontId="18" fillId="0" borderId="15" xfId="0" applyFont="1" applyBorder="1" applyAlignment="1" applyProtection="1">
      <alignment horizontal="center"/>
      <protection locked="0"/>
    </xf>
    <xf numFmtId="4" fontId="0" fillId="7" borderId="9" xfId="0" applyNumberFormat="1" applyFill="1" applyBorder="1" applyAlignment="1" applyProtection="1">
      <alignment horizontal="left"/>
      <protection locked="0"/>
    </xf>
    <xf numFmtId="0" fontId="0" fillId="7" borderId="0" xfId="0" applyFill="1" applyProtection="1">
      <protection locked="0"/>
    </xf>
    <xf numFmtId="4" fontId="3" fillId="7" borderId="0" xfId="0" applyNumberFormat="1" applyFont="1" applyFill="1" applyAlignment="1">
      <alignment horizontal="right"/>
    </xf>
    <xf numFmtId="0" fontId="10" fillId="0" borderId="4" xfId="0" applyFont="1" applyBorder="1" applyProtection="1">
      <protection locked="0"/>
    </xf>
    <xf numFmtId="0" fontId="10" fillId="7" borderId="0" xfId="0" applyFont="1" applyFill="1" applyProtection="1">
      <protection locked="0"/>
    </xf>
    <xf numFmtId="0" fontId="3" fillId="15" borderId="4" xfId="0" applyFont="1" applyFill="1" applyBorder="1" applyProtection="1">
      <protection locked="0"/>
    </xf>
    <xf numFmtId="0" fontId="3" fillId="15" borderId="1" xfId="0" applyFont="1" applyFill="1" applyBorder="1" applyAlignment="1" applyProtection="1">
      <alignment horizontal="center"/>
      <protection locked="0"/>
    </xf>
    <xf numFmtId="4" fontId="0" fillId="15" borderId="9" xfId="0" applyNumberFormat="1" applyFill="1" applyBorder="1" applyAlignment="1" applyProtection="1">
      <alignment horizontal="left"/>
      <protection locked="0"/>
    </xf>
    <xf numFmtId="0" fontId="3" fillId="15" borderId="15" xfId="0" applyFont="1" applyFill="1" applyBorder="1" applyAlignment="1" applyProtection="1">
      <alignment horizontal="center"/>
      <protection locked="0"/>
    </xf>
    <xf numFmtId="0" fontId="18" fillId="15" borderId="1" xfId="0" applyFont="1" applyFill="1" applyBorder="1" applyAlignment="1" applyProtection="1">
      <alignment horizontal="center"/>
      <protection locked="0"/>
    </xf>
    <xf numFmtId="4" fontId="18" fillId="15" borderId="6" xfId="0" applyNumberFormat="1" applyFont="1" applyFill="1" applyBorder="1" applyAlignment="1" applyProtection="1">
      <alignment horizontal="left"/>
      <protection locked="0"/>
    </xf>
    <xf numFmtId="4" fontId="18" fillId="15" borderId="9" xfId="1" applyNumberFormat="1" applyFont="1" applyFill="1" applyBorder="1" applyAlignment="1" applyProtection="1">
      <alignment horizontal="left"/>
      <protection locked="0"/>
    </xf>
    <xf numFmtId="0" fontId="32" fillId="15" borderId="6" xfId="0" applyFont="1" applyFill="1" applyBorder="1" applyProtection="1">
      <protection locked="0"/>
    </xf>
    <xf numFmtId="0" fontId="0" fillId="15" borderId="5" xfId="0" applyFill="1" applyBorder="1" applyAlignment="1" applyProtection="1">
      <alignment horizontal="center"/>
      <protection locked="0"/>
    </xf>
    <xf numFmtId="4" fontId="41" fillId="15" borderId="6" xfId="0" applyNumberFormat="1" applyFont="1" applyFill="1" applyBorder="1" applyAlignment="1" applyProtection="1">
      <alignment horizontal="left"/>
      <protection locked="0"/>
    </xf>
    <xf numFmtId="4" fontId="3" fillId="15" borderId="6" xfId="0" applyNumberFormat="1" applyFont="1" applyFill="1" applyBorder="1" applyAlignment="1" applyProtection="1">
      <alignment horizontal="left"/>
      <protection locked="0"/>
    </xf>
    <xf numFmtId="4" fontId="3" fillId="7" borderId="100" xfId="0" applyNumberFormat="1" applyFont="1" applyFill="1" applyBorder="1" applyAlignment="1">
      <alignment horizontal="right"/>
    </xf>
    <xf numFmtId="4" fontId="3" fillId="15" borderId="4" xfId="0" applyNumberFormat="1" applyFont="1" applyFill="1" applyBorder="1" applyAlignment="1">
      <alignment horizontal="right"/>
    </xf>
    <xf numFmtId="4" fontId="64" fillId="0" borderId="26" xfId="0" applyNumberFormat="1" applyFont="1" applyBorder="1" applyAlignment="1">
      <alignment vertical="center"/>
    </xf>
    <xf numFmtId="4" fontId="64" fillId="0" borderId="26" xfId="0" applyNumberFormat="1" applyFont="1" applyBorder="1" applyAlignment="1">
      <alignment vertical="center" wrapText="1"/>
    </xf>
    <xf numFmtId="4" fontId="3" fillId="0" borderId="26" xfId="1" applyNumberFormat="1" applyBorder="1" applyAlignment="1" applyProtection="1">
      <protection locked="0"/>
    </xf>
    <xf numFmtId="4" fontId="18" fillId="0" borderId="26" xfId="1" applyNumberFormat="1" applyFont="1" applyBorder="1" applyAlignment="1" applyProtection="1">
      <protection locked="0"/>
    </xf>
    <xf numFmtId="4" fontId="3" fillId="7" borderId="26" xfId="1" applyNumberFormat="1" applyFill="1" applyBorder="1" applyAlignment="1" applyProtection="1">
      <protection locked="0"/>
    </xf>
    <xf numFmtId="4" fontId="3" fillId="0" borderId="9" xfId="1" applyNumberFormat="1" applyBorder="1" applyAlignment="1" applyProtection="1">
      <protection locked="0"/>
    </xf>
    <xf numFmtId="0" fontId="38" fillId="23" borderId="4" xfId="0" applyFont="1" applyFill="1" applyBorder="1" applyProtection="1">
      <protection locked="0"/>
    </xf>
    <xf numFmtId="0" fontId="6" fillId="0" borderId="4" xfId="0" applyFont="1" applyBorder="1"/>
    <xf numFmtId="168" fontId="18" fillId="0" borderId="4" xfId="0" applyNumberFormat="1" applyFont="1" applyBorder="1" applyProtection="1">
      <protection locked="0"/>
    </xf>
    <xf numFmtId="8" fontId="64" fillId="0" borderId="26" xfId="0" applyNumberFormat="1" applyFont="1" applyBorder="1" applyAlignment="1">
      <alignment vertical="center" wrapText="1"/>
    </xf>
    <xf numFmtId="0" fontId="10" fillId="0" borderId="4" xfId="0" applyFont="1" applyBorder="1"/>
    <xf numFmtId="0" fontId="3" fillId="7" borderId="5" xfId="0" applyFont="1" applyFill="1" applyBorder="1" applyProtection="1">
      <protection locked="0"/>
    </xf>
    <xf numFmtId="0" fontId="0" fillId="7" borderId="22" xfId="0" applyFill="1" applyBorder="1" applyProtection="1">
      <protection locked="0"/>
    </xf>
    <xf numFmtId="0" fontId="8" fillId="0" borderId="4" xfId="0" applyFont="1" applyBorder="1" applyProtection="1">
      <protection locked="0"/>
    </xf>
    <xf numFmtId="0" fontId="8" fillId="0" borderId="4" xfId="0" applyFont="1" applyBorder="1"/>
    <xf numFmtId="16" fontId="8" fillId="0" borderId="4" xfId="0" applyNumberFormat="1" applyFont="1" applyBorder="1" applyProtection="1">
      <protection locked="0"/>
    </xf>
    <xf numFmtId="43" fontId="8" fillId="0" borderId="4" xfId="0" applyNumberFormat="1" applyFont="1" applyBorder="1" applyProtection="1">
      <protection locked="0"/>
    </xf>
    <xf numFmtId="16" fontId="0" fillId="0" borderId="4" xfId="0" applyNumberFormat="1" applyBorder="1" applyProtection="1">
      <protection locked="0"/>
    </xf>
    <xf numFmtId="43" fontId="0" fillId="0" borderId="4" xfId="1" applyFont="1" applyBorder="1" applyAlignment="1" applyProtection="1">
      <protection locked="0"/>
    </xf>
    <xf numFmtId="14" fontId="0" fillId="0" borderId="4" xfId="0" applyNumberFormat="1" applyBorder="1" applyProtection="1">
      <protection locked="0"/>
    </xf>
    <xf numFmtId="0" fontId="25" fillId="0" borderId="4" xfId="0" applyFont="1" applyBorder="1"/>
    <xf numFmtId="4" fontId="25" fillId="0" borderId="4" xfId="0" applyNumberFormat="1" applyFont="1" applyBorder="1"/>
    <xf numFmtId="4" fontId="8" fillId="25" borderId="12" xfId="0" applyNumberFormat="1" applyFont="1" applyFill="1" applyBorder="1" applyAlignment="1">
      <alignment horizontal="left"/>
    </xf>
    <xf numFmtId="0" fontId="3" fillId="7" borderId="0" xfId="0" applyFont="1" applyFill="1" applyAlignment="1">
      <alignment horizontal="left"/>
    </xf>
    <xf numFmtId="0" fontId="3" fillId="7" borderId="0" xfId="4" applyFont="1" applyFill="1" applyAlignment="1" applyProtection="1">
      <alignment horizontal="left"/>
      <protection locked="0"/>
    </xf>
    <xf numFmtId="0" fontId="79" fillId="0" borderId="0" xfId="4" applyFont="1"/>
    <xf numFmtId="4" fontId="41" fillId="7" borderId="0" xfId="0" applyNumberFormat="1" applyFont="1" applyFill="1"/>
    <xf numFmtId="4" fontId="41" fillId="7" borderId="0" xfId="4" applyNumberFormat="1" applyFont="1" applyFill="1"/>
    <xf numFmtId="4" fontId="29" fillId="25" borderId="3" xfId="0" applyNumberFormat="1" applyFont="1" applyFill="1" applyBorder="1" applyAlignment="1">
      <alignment horizontal="left"/>
    </xf>
    <xf numFmtId="4" fontId="1" fillId="7" borderId="0" xfId="4" applyNumberFormat="1" applyFont="1" applyFill="1"/>
    <xf numFmtId="0" fontId="8" fillId="25" borderId="126" xfId="4" applyFont="1" applyFill="1" applyBorder="1" applyAlignment="1" applyProtection="1">
      <alignment horizontal="left"/>
      <protection locked="0"/>
    </xf>
    <xf numFmtId="0" fontId="8" fillId="25" borderId="0" xfId="0" applyFont="1" applyFill="1" applyAlignment="1">
      <alignment horizontal="left"/>
    </xf>
    <xf numFmtId="0" fontId="30" fillId="25" borderId="127" xfId="4" applyFont="1" applyFill="1" applyBorder="1" applyAlignment="1">
      <alignment horizontal="left"/>
    </xf>
    <xf numFmtId="17" fontId="3" fillId="7" borderId="4" xfId="0" applyNumberFormat="1" applyFont="1" applyFill="1" applyBorder="1" applyAlignment="1">
      <alignment horizontal="left"/>
    </xf>
    <xf numFmtId="17" fontId="3" fillId="0" borderId="4" xfId="0" applyNumberFormat="1" applyFont="1" applyBorder="1" applyAlignment="1">
      <alignment horizontal="left"/>
    </xf>
    <xf numFmtId="0" fontId="11" fillId="0" borderId="0" xfId="0" applyFont="1" applyAlignment="1" applyProtection="1">
      <alignment horizontal="center"/>
      <protection locked="0"/>
    </xf>
    <xf numFmtId="0" fontId="4" fillId="0" borderId="0" xfId="0" applyFont="1" applyAlignment="1" applyProtection="1">
      <alignment horizontal="center"/>
      <protection locked="0"/>
    </xf>
    <xf numFmtId="0" fontId="10" fillId="0" borderId="92" xfId="0" applyFont="1" applyBorder="1" applyAlignment="1" applyProtection="1">
      <alignment horizontal="center"/>
      <protection locked="0"/>
    </xf>
    <xf numFmtId="0" fontId="44" fillId="0" borderId="0" xfId="4" applyFont="1" applyAlignment="1">
      <alignment horizontal="left" wrapText="1"/>
    </xf>
    <xf numFmtId="0" fontId="46" fillId="15" borderId="26" xfId="4" applyFont="1" applyFill="1" applyBorder="1" applyAlignment="1">
      <alignment horizontal="left" wrapText="1"/>
    </xf>
    <xf numFmtId="0" fontId="46" fillId="15" borderId="3" xfId="4" applyFont="1" applyFill="1" applyBorder="1" applyAlignment="1">
      <alignment horizontal="left" wrapText="1"/>
    </xf>
    <xf numFmtId="0" fontId="46" fillId="15" borderId="16" xfId="4" applyFont="1" applyFill="1" applyBorder="1" applyAlignment="1">
      <alignment horizontal="left" wrapText="1"/>
    </xf>
    <xf numFmtId="0" fontId="46" fillId="0" borderId="0" xfId="4" applyFont="1" applyAlignment="1">
      <alignment horizontal="left" wrapText="1"/>
    </xf>
    <xf numFmtId="0" fontId="46" fillId="15" borderId="26" xfId="4" applyFont="1" applyFill="1" applyBorder="1" applyAlignment="1">
      <alignment horizontal="left"/>
    </xf>
    <xf numFmtId="0" fontId="46" fillId="15" borderId="3" xfId="4" applyFont="1" applyFill="1" applyBorder="1" applyAlignment="1">
      <alignment horizontal="left"/>
    </xf>
    <xf numFmtId="0" fontId="46" fillId="15" borderId="16" xfId="4" applyFont="1" applyFill="1" applyBorder="1" applyAlignment="1">
      <alignment horizontal="left"/>
    </xf>
    <xf numFmtId="0" fontId="49" fillId="0" borderId="0" xfId="4" applyFont="1" applyAlignment="1">
      <alignment vertical="center"/>
    </xf>
    <xf numFmtId="0" fontId="11" fillId="0" borderId="0" xfId="4" applyFont="1" applyAlignment="1">
      <alignment horizontal="left" vertical="center"/>
    </xf>
    <xf numFmtId="0" fontId="49" fillId="0" borderId="0" xfId="4" applyFont="1" applyAlignment="1">
      <alignment horizontal="left" vertical="center"/>
    </xf>
    <xf numFmtId="0" fontId="54" fillId="0" borderId="0" xfId="4" applyFont="1" applyAlignment="1">
      <alignment horizontal="left" vertical="center" wrapText="1"/>
    </xf>
    <xf numFmtId="0" fontId="54" fillId="0" borderId="0" xfId="4" applyFont="1" applyAlignment="1">
      <alignment horizontal="left" vertical="center"/>
    </xf>
    <xf numFmtId="0" fontId="49" fillId="0" borderId="0" xfId="4" applyFont="1" applyAlignment="1">
      <alignment horizontal="left" vertical="center" wrapText="1"/>
    </xf>
    <xf numFmtId="0" fontId="49" fillId="0" borderId="0" xfId="4" applyFont="1" applyAlignment="1">
      <alignment wrapText="1"/>
    </xf>
    <xf numFmtId="0" fontId="49" fillId="0" borderId="102" xfId="4" applyFont="1" applyBorder="1" applyAlignment="1">
      <alignment wrapText="1"/>
    </xf>
    <xf numFmtId="0" fontId="3" fillId="0" borderId="0" xfId="0" applyFont="1" applyAlignment="1">
      <alignment horizontal="center"/>
    </xf>
    <xf numFmtId="0" fontId="0" fillId="0" borderId="0" xfId="0" applyAlignment="1">
      <alignment horizontal="center"/>
    </xf>
  </cellXfs>
  <cellStyles count="7">
    <cellStyle name="Comma" xfId="1" builtinId="3"/>
    <cellStyle name="Comma 2" xfId="5" xr:uid="{B4AD5CDF-E585-4EDA-8A66-A29E6E459E36}"/>
    <cellStyle name="Normal" xfId="0" builtinId="0"/>
    <cellStyle name="Normal 2" xfId="3" xr:uid="{00000000-0005-0000-0000-000003000000}"/>
    <cellStyle name="Normal 2 2" xfId="6" xr:uid="{5C43CFAA-7203-4FBE-A9DC-B06E5AB26865}"/>
    <cellStyle name="Normal 3" xfId="4" xr:uid="{E5960A4C-8643-456C-B9C5-683DD937AD8E}"/>
    <cellStyle name="Percent" xfId="2" builtinId="5"/>
  </cellStyles>
  <dxfs count="8">
    <dxf>
      <numFmt numFmtId="2" formatCode="0.00"/>
    </dxf>
    <dxf>
      <numFmt numFmtId="175" formatCode="0.0"/>
    </dxf>
    <dxf>
      <numFmt numFmtId="2" formatCode="0.00"/>
    </dxf>
    <dxf>
      <numFmt numFmtId="176" formatCode="0.000"/>
    </dxf>
    <dxf>
      <numFmt numFmtId="2" formatCode="0.00"/>
    </dxf>
    <dxf>
      <numFmt numFmtId="175" formatCode="0.0"/>
    </dxf>
    <dxf>
      <numFmt numFmtId="2" formatCode="0.00"/>
    </dxf>
    <dxf>
      <numFmt numFmtId="175"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pivotCacheDefinition" Target="pivotCache/pivotCacheDefinition4.xml"/><Relationship Id="rId42" Type="http://schemas.microsoft.com/office/2017/10/relationships/person" Target="persons/person2.xml"/><Relationship Id="rId47" Type="http://schemas.microsoft.com/office/2017/10/relationships/person" Target="persons/person3.xml"/><Relationship Id="rId50" Type="http://schemas.microsoft.com/office/2017/10/relationships/person" Target="persons/person7.xml"/><Relationship Id="rId55" Type="http://schemas.microsoft.com/office/2017/10/relationships/person" Target="persons/person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2.xml"/><Relationship Id="rId37" Type="http://schemas.openxmlformats.org/officeDocument/2006/relationships/sharedStrings" Target="sharedStrings.xml"/><Relationship Id="rId40" Type="http://schemas.microsoft.com/office/2017/10/relationships/person" Target="persons/person18.xml"/><Relationship Id="rId45" Type="http://schemas.microsoft.com/office/2017/10/relationships/person" Target="persons/person5.xml"/><Relationship Id="rId53" Type="http://schemas.microsoft.com/office/2017/10/relationships/person" Target="persons/person11.xml"/><Relationship Id="rId58" Type="http://schemas.microsoft.com/office/2017/10/relationships/person" Target="persons/person1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56" Type="http://schemas.microsoft.com/office/2017/10/relationships/person" Target="persons/person15.xml"/><Relationship Id="rId48" Type="http://schemas.microsoft.com/office/2017/10/relationships/person" Target="persons/person8.xml"/><Relationship Id="rId43" Type="http://schemas.microsoft.com/office/2017/10/relationships/person" Target="persons/person6.xml"/><Relationship Id="rId8" Type="http://schemas.openxmlformats.org/officeDocument/2006/relationships/worksheet" Target="worksheets/sheet8.xml"/><Relationship Id="rId51" Type="http://schemas.microsoft.com/office/2017/10/relationships/person" Target="persons/person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3.xml"/><Relationship Id="rId38" Type="http://schemas.microsoft.com/office/2017/10/relationships/person" Target="persons/person.xml"/><Relationship Id="rId46" Type="http://schemas.microsoft.com/office/2017/10/relationships/person" Target="persons/person1.xml"/><Relationship Id="rId20" Type="http://schemas.openxmlformats.org/officeDocument/2006/relationships/worksheet" Target="worksheets/sheet20.xml"/><Relationship Id="rId41" Type="http://schemas.microsoft.com/office/2017/10/relationships/person" Target="persons/person17.xml"/><Relationship Id="rId54" Type="http://schemas.microsoft.com/office/2017/10/relationships/person" Target="persons/person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57" Type="http://schemas.microsoft.com/office/2017/10/relationships/person" Target="persons/person16.xml"/><Relationship Id="rId49" Type="http://schemas.microsoft.com/office/2017/10/relationships/person" Target="persons/person0.xml"/><Relationship Id="rId10" Type="http://schemas.openxmlformats.org/officeDocument/2006/relationships/worksheet" Target="worksheets/sheet10.xml"/><Relationship Id="rId31" Type="http://schemas.openxmlformats.org/officeDocument/2006/relationships/pivotCacheDefinition" Target="pivotCache/pivotCacheDefinition1.xml"/><Relationship Id="rId44" Type="http://schemas.microsoft.com/office/2017/10/relationships/person" Target="persons/person4.xml"/><Relationship Id="rId52" Type="http://schemas.microsoft.com/office/2017/10/relationships/person" Target="persons/person10.xml"/></Relationships>
</file>

<file path=xl/drawings/drawing1.xml><?xml version="1.0" encoding="utf-8"?>
<xdr:wsDr xmlns:xdr="http://schemas.openxmlformats.org/drawingml/2006/spreadsheetDrawing" xmlns:a="http://schemas.openxmlformats.org/drawingml/2006/main">
  <xdr:twoCellAnchor>
    <xdr:from>
      <xdr:col>0</xdr:col>
      <xdr:colOff>28575</xdr:colOff>
      <xdr:row>89</xdr:row>
      <xdr:rowOff>152400</xdr:rowOff>
    </xdr:from>
    <xdr:to>
      <xdr:col>15</xdr:col>
      <xdr:colOff>495300</xdr:colOff>
      <xdr:row>172</xdr:row>
      <xdr:rowOff>38100</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28575" y="14563725"/>
          <a:ext cx="9610725" cy="133254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1" i="0" u="sng" strike="noStrike">
              <a:solidFill>
                <a:srgbClr val="000000"/>
              </a:solidFill>
              <a:latin typeface="Arial"/>
              <a:cs typeface="Arial"/>
            </a:rPr>
            <a:t>Further Notes on Operation of accountancy package</a:t>
          </a:r>
        </a:p>
        <a:p>
          <a:pPr algn="l" rtl="1">
            <a:defRPr sz="1000"/>
          </a:pPr>
          <a:endParaRPr lang="en-GB" sz="1000" b="1" i="0" u="sng"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1. General</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Data should only be entered into 'cash book', 'ledger' and 'budget' sheets. This will be transferred to report sheets automatically.</a:t>
          </a:r>
        </a:p>
        <a:p>
          <a:pPr algn="l" rtl="1">
            <a:defRPr sz="1000"/>
          </a:pPr>
          <a:r>
            <a:rPr lang="en-GB" sz="1000" b="0" i="0" strike="noStrike">
              <a:solidFill>
                <a:srgbClr val="000000"/>
              </a:solidFill>
              <a:latin typeface="Arial"/>
              <a:cs typeface="Arial"/>
            </a:rPr>
            <a:t>b) To avoid overwriting formula by accident it is advisable to protect the sheets. </a:t>
          </a:r>
          <a:r>
            <a:rPr lang="en-GB" sz="1000" b="0" i="0" strike="noStrike">
              <a:solidFill>
                <a:srgbClr val="FF0000"/>
              </a:solidFill>
              <a:latin typeface="Arial"/>
              <a:cs typeface="Arial"/>
            </a:rPr>
            <a:t>Use 'parish' as password as forgotten passwords cannot be retreived.</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2. Entering Data</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In the cash book confirmation of correct data entry is via the check digit in column G 'check total'</a:t>
          </a:r>
        </a:p>
        <a:p>
          <a:pPr algn="l" rtl="1">
            <a:defRPr sz="1000"/>
          </a:pPr>
          <a:r>
            <a:rPr lang="en-GB" sz="1000" b="0" i="0" strike="noStrike">
              <a:solidFill>
                <a:srgbClr val="000000"/>
              </a:solidFill>
              <a:latin typeface="Arial"/>
              <a:cs typeface="Arial"/>
            </a:rPr>
            <a:t>b) In the Ledger enter all transactions and at end of quarter enter bank balances. The figures of total balances should tally with overall transactions.</a:t>
          </a: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3. Producing Quarterly Reports</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4. Producing end of year reports</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5. Entering Budget Information</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6 Creating a Budget Analysis Report</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A Budget Analysis report can be produced at any time and requires the manual creation of an up to date 'Cashbook Database' worksheet.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The database should have zero entries in total column for all budget cats. Ensure these are present before entering data from the cash book.</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In the Cash book worksheet highlight with the cursur entries </a:t>
          </a:r>
          <a:r>
            <a:rPr lang="en-GB" sz="1000" b="0" i="0" strike="noStrike">
              <a:solidFill>
                <a:srgbClr val="FF0000"/>
              </a:solidFill>
              <a:latin typeface="Arial"/>
              <a:cs typeface="Arial"/>
            </a:rPr>
            <a:t>for the first quarter</a:t>
          </a:r>
          <a:r>
            <a:rPr lang="en-GB" sz="1000" b="0" i="0" strike="noStrike">
              <a:solidFill>
                <a:srgbClr val="000000"/>
              </a:solidFill>
              <a:latin typeface="Arial"/>
              <a:cs typeface="Arial"/>
            </a:rPr>
            <a:t> from column A to column F. Click copy and count the number of rows to be transferred.                     Move to Cashbook Database worksheet and create the correct number of</a:t>
          </a:r>
          <a:r>
            <a:rPr lang="en-GB" sz="1000" b="0" i="0" strike="noStrike">
              <a:solidFill>
                <a:srgbClr val="FF0000"/>
              </a:solidFill>
              <a:latin typeface="Arial"/>
              <a:cs typeface="Arial"/>
            </a:rPr>
            <a:t> additional rows WITHIN the table ie do not add at beginning or end</a:t>
          </a:r>
          <a:r>
            <a:rPr lang="en-GB" sz="1000" b="0" i="0" strike="noStrike">
              <a:solidFill>
                <a:srgbClr val="000000"/>
              </a:solidFill>
              <a:latin typeface="Arial"/>
              <a:cs typeface="Arial"/>
            </a:rPr>
            <a:t>.   Enter the data by clicking paste -  with cursor in correct position.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 Repeat this operation for any data from other quarters you want included in the analysis.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 Normally you will carry out this operation at the end of each quarter but it can be done at any time.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f) Ensure there are no blank rows.  You can check that all data has been transferred by adding all the figures in the 'TOTAL' column which should equal the 'year to date total' in the Cash book worksheet. (Note to add the column pick a blank cell, use formula ' =SUM( '  then highlight column of figures using the cursur  then press enter). A further checktotal is obtained in the pivot table - see below.</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g) Now move to 'Pivot' worksheet. Right click over the table to reveal a choice of actions. Click on 'Refresh Data' and all categories will be updated. This data will be automatically transferred to the 'Budget Analysis' worksheet. Note at the bottom of the pivot table is a 'grand total'. This should match the 'year to date total' in the cash book to give an easy check that there are no errors.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f) Go to Budget Analysis worksheet to confirm that spend to date column has been updated. Check a few categories to ensure they have been updated.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g) The income data is updated in a similar manner by creating a database (Receipts Database worksheet) and pivot table (Pivot2 worksheet) from the 'Ledger Receipts' worksheet.</a:t>
          </a:r>
        </a:p>
        <a:p>
          <a:pPr algn="l" rtl="1">
            <a:defRPr sz="1000"/>
          </a:pPr>
          <a:endParaRPr lang="en-GB" sz="1000" b="0" i="0" strike="noStrike">
            <a:solidFill>
              <a:srgbClr val="000000"/>
            </a:solidFill>
            <a:latin typeface="Arial"/>
            <a:cs typeface="Arial"/>
          </a:endParaRPr>
        </a:p>
      </xdr:txBody>
    </xdr:sp>
    <xdr:clientData/>
  </xdr:twoCellAnchor>
  <xdr:twoCellAnchor>
    <xdr:from>
      <xdr:col>0</xdr:col>
      <xdr:colOff>19050</xdr:colOff>
      <xdr:row>0</xdr:row>
      <xdr:rowOff>123825</xdr:rowOff>
    </xdr:from>
    <xdr:to>
      <xdr:col>15</xdr:col>
      <xdr:colOff>476250</xdr:colOff>
      <xdr:row>88</xdr:row>
      <xdr:rowOff>57150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9050" y="123825"/>
          <a:ext cx="9601200" cy="14182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GB" sz="1000" b="1" i="0" u="sng" strike="noStrike">
              <a:solidFill>
                <a:srgbClr val="000000"/>
              </a:solidFill>
              <a:latin typeface="Arial"/>
              <a:cs typeface="Arial"/>
            </a:rPr>
            <a:t>Accounts Pro-forma for Small Councils</a:t>
          </a:r>
        </a:p>
        <a:p>
          <a:pPr algn="l" rtl="1">
            <a:defRPr sz="1000"/>
          </a:pPr>
          <a:endParaRPr lang="en-GB" sz="1000" b="1" i="0" u="sng" strike="noStrike">
            <a:solidFill>
              <a:srgbClr val="000000"/>
            </a:solidFill>
            <a:latin typeface="Arial"/>
            <a:cs typeface="Arial"/>
          </a:endParaRPr>
        </a:p>
        <a:p>
          <a:pPr algn="l" rtl="1">
            <a:defRPr sz="1000"/>
          </a:pPr>
          <a:r>
            <a:rPr lang="en-GB" sz="1000" b="1" i="0" u="sng" strike="noStrike">
              <a:solidFill>
                <a:srgbClr val="000000"/>
              </a:solidFill>
              <a:latin typeface="Arial"/>
              <a:cs typeface="Arial"/>
            </a:rPr>
            <a:t>INSTRUCTIONS FOR USE</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INTRODUCTION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Designed with the smaller councils in mind, this pro-forma accounts package will generate quarterly and annual statements (including figures for the Annual Return) automatically from the payments and receipts information input by the RFO/Clerk.  By including budget figures, budget –v- actual spend can be monitored at each quarter.</a:t>
          </a:r>
        </a:p>
        <a:p>
          <a:pPr algn="l" rtl="1">
            <a:defRPr sz="1000"/>
          </a:pPr>
          <a:r>
            <a:rPr lang="en-GB" sz="1000" b="0" i="0" strike="noStrike">
              <a:solidFill>
                <a:srgbClr val="000000"/>
              </a:solidFill>
              <a:latin typeface="Arial"/>
              <a:cs typeface="Arial"/>
            </a:rPr>
            <a:t>Additional features have been added to provide a full analysis of the spend against budget.</a:t>
          </a:r>
        </a:p>
        <a:p>
          <a:pPr algn="l" rtl="1">
            <a:defRPr sz="1000"/>
          </a:pPr>
          <a:r>
            <a:rPr lang="en-GB" sz="1000" b="0" i="0" strike="noStrike">
              <a:solidFill>
                <a:srgbClr val="000000"/>
              </a:solidFill>
              <a:latin typeface="Arial"/>
              <a:cs typeface="Arial"/>
            </a:rPr>
            <a:t> </a:t>
          </a:r>
        </a:p>
        <a:p>
          <a:pPr algn="l" rtl="1">
            <a:defRPr sz="1000"/>
          </a:pPr>
          <a:r>
            <a:rPr lang="en-GB" sz="1000" b="0" i="0" strike="noStrike">
              <a:solidFill>
                <a:srgbClr val="000000"/>
              </a:solidFill>
              <a:latin typeface="Arial"/>
              <a:cs typeface="Arial"/>
            </a:rPr>
            <a:t>GETTING STARTED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 In Excel, click on ‘Open’ and highlight ‘Accounts Pro-forma for Small Councils’ (suggest you copy and/or re-name file, as appropriate, at this time before entering any data).</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You will find there are 9 worksheets within this file: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Cash Book</a:t>
          </a:r>
        </a:p>
        <a:p>
          <a:pPr algn="l" rtl="1">
            <a:defRPr sz="1000"/>
          </a:pPr>
          <a:r>
            <a:rPr lang="en-GB" sz="1000" b="0" i="0" strike="noStrike">
              <a:solidFill>
                <a:srgbClr val="000000"/>
              </a:solidFill>
              <a:latin typeface="Arial"/>
              <a:cs typeface="Arial"/>
            </a:rPr>
            <a:t>Ledger Receipts</a:t>
          </a:r>
        </a:p>
        <a:p>
          <a:pPr algn="l" rtl="1">
            <a:defRPr sz="1000"/>
          </a:pPr>
          <a:r>
            <a:rPr lang="en-GB" sz="1000" b="0" i="0" strike="noStrike">
              <a:solidFill>
                <a:srgbClr val="000000"/>
              </a:solidFill>
              <a:latin typeface="Arial"/>
              <a:cs typeface="Arial"/>
            </a:rPr>
            <a:t>1st Quarter Receipts &amp; payments summary*</a:t>
          </a:r>
        </a:p>
        <a:p>
          <a:pPr algn="l" rtl="1">
            <a:defRPr sz="1000"/>
          </a:pPr>
          <a:r>
            <a:rPr lang="en-GB" sz="1000" b="0" i="0" strike="noStrike">
              <a:solidFill>
                <a:srgbClr val="000000"/>
              </a:solidFill>
              <a:latin typeface="Arial"/>
              <a:cs typeface="Arial"/>
            </a:rPr>
            <a:t>2nd Quarter Receipts &amp; payments summary*</a:t>
          </a:r>
        </a:p>
        <a:p>
          <a:pPr algn="l" rtl="1">
            <a:defRPr sz="1000"/>
          </a:pPr>
          <a:r>
            <a:rPr lang="en-GB" sz="1000" b="0" i="0" strike="noStrike">
              <a:solidFill>
                <a:srgbClr val="000000"/>
              </a:solidFill>
              <a:latin typeface="Arial"/>
              <a:cs typeface="Arial"/>
            </a:rPr>
            <a:t>3rd Quarter Receipts &amp; payments summary*</a:t>
          </a:r>
        </a:p>
        <a:p>
          <a:pPr algn="l" rtl="1">
            <a:defRPr sz="1000"/>
          </a:pPr>
          <a:r>
            <a:rPr lang="en-GB" sz="1000" b="0" i="0" strike="noStrike">
              <a:solidFill>
                <a:srgbClr val="000000"/>
              </a:solidFill>
              <a:latin typeface="Arial"/>
              <a:cs typeface="Arial"/>
            </a:rPr>
            <a:t>4th Quarter Receipts &amp; payments summary*</a:t>
          </a:r>
        </a:p>
        <a:p>
          <a:pPr algn="l" rtl="1">
            <a:defRPr sz="1000"/>
          </a:pPr>
          <a:r>
            <a:rPr lang="en-GB" sz="1000" b="0" i="0" strike="noStrike">
              <a:solidFill>
                <a:srgbClr val="000000"/>
              </a:solidFill>
              <a:latin typeface="Arial"/>
              <a:cs typeface="Arial"/>
            </a:rPr>
            <a:t>Annual Receipts &amp; Payments Summary*</a:t>
          </a:r>
        </a:p>
        <a:p>
          <a:pPr algn="l" rtl="1">
            <a:defRPr sz="1000"/>
          </a:pPr>
          <a:r>
            <a:rPr lang="en-GB" sz="1000" b="0" i="0" strike="noStrike">
              <a:solidFill>
                <a:srgbClr val="000000"/>
              </a:solidFill>
              <a:latin typeface="Arial"/>
              <a:cs typeface="Arial"/>
            </a:rPr>
            <a:t>Annual Return Calcs*</a:t>
          </a:r>
        </a:p>
        <a:p>
          <a:pPr algn="l" rtl="1">
            <a:defRPr sz="1000"/>
          </a:pPr>
          <a:r>
            <a:rPr lang="en-GB" sz="1000" b="0" i="0" strike="noStrike">
              <a:solidFill>
                <a:srgbClr val="000000"/>
              </a:solidFill>
              <a:latin typeface="Arial"/>
              <a:cs typeface="Arial"/>
            </a:rPr>
            <a:t>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As a general rule, as the sheets marked ‘*’ are generated automatically, you will only need to input figures onto the Cash Book and/or Receipts Ledger (plus agreed budget figures).   Cells containing calculations have been locked – if you require assistance, please contact Hampshire ALC.</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CUSTOMISING</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You will need to amend titles and signature blocks on ALL worksheets from ‘Example Parish</a:t>
          </a:r>
        </a:p>
        <a:p>
          <a:pPr algn="l" rtl="1">
            <a:defRPr sz="1000"/>
          </a:pPr>
          <a:r>
            <a:rPr lang="en-GB" sz="1000" b="0" i="0" strike="noStrike">
              <a:solidFill>
                <a:srgbClr val="000000"/>
              </a:solidFill>
              <a:latin typeface="Arial"/>
              <a:cs typeface="Arial"/>
            </a:rPr>
            <a:t>Council’ to your own council name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Column headings in the Cash Book and Receipts Ledger can be altered, if required.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If additional columns are required, they will need to be referenced through to the Quarterly and Annual Receipts &amp; Payments, etc (please ask JAC if you require assistance).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 </a:t>
          </a:r>
          <a:r>
            <a:rPr lang="en-GB" sz="1000" b="0" i="0" u="sng" strike="noStrike">
              <a:solidFill>
                <a:srgbClr val="000000"/>
              </a:solidFill>
              <a:latin typeface="Arial"/>
              <a:cs typeface="Arial"/>
            </a:rPr>
            <a:t>Additional rows should be inserted between existing rows rather than at end.  This ensures all rows are </a:t>
          </a:r>
        </a:p>
        <a:p>
          <a:pPr algn="l" rtl="1">
            <a:defRPr sz="1000"/>
          </a:pPr>
          <a:r>
            <a:rPr lang="en-GB" sz="1000" b="0" i="0" u="sng" strike="noStrike">
              <a:solidFill>
                <a:srgbClr val="000000"/>
              </a:solidFill>
              <a:latin typeface="Arial"/>
              <a:cs typeface="Arial"/>
            </a:rPr>
            <a:t>included in calculations.</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 </a:t>
          </a:r>
        </a:p>
        <a:p>
          <a:pPr algn="l" rtl="1">
            <a:defRPr sz="1000"/>
          </a:pPr>
          <a:r>
            <a:rPr lang="en-GB" sz="1000" b="0" i="0" strike="noStrike">
              <a:solidFill>
                <a:srgbClr val="000000"/>
              </a:solidFill>
              <a:latin typeface="Arial"/>
              <a:cs typeface="Arial"/>
            </a:rPr>
            <a:t>- 2 –</a:t>
          </a: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ENTERING DATA</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Cash Book</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Input information as per headings.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Column entitled ‘Total Check’ – the figure that appears here automatically should match that in Total column.  If it doesn’t, check that the break-down is correct eg. Audit fees + VAT = amount in Total column.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You can use Column G to indicate if a payment has cleared your bank account (eg. mark with ‘x’).</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Receipts Ledger</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Enter Brought Forward Balances for each account at the start of the financial year (Total column </a:t>
          </a:r>
        </a:p>
        <a:p>
          <a:pPr algn="l" rtl="1">
            <a:defRPr sz="1000"/>
          </a:pPr>
          <a:r>
            <a:rPr lang="en-GB" sz="1000" b="0" i="0" strike="noStrike">
              <a:solidFill>
                <a:srgbClr val="000000"/>
              </a:solidFill>
              <a:latin typeface="Arial"/>
              <a:cs typeface="Arial"/>
            </a:rPr>
            <a:t>calculated automatically) - </a:t>
          </a:r>
          <a:r>
            <a:rPr lang="en-GB" sz="1000" b="0" i="0" strike="noStrike">
              <a:solidFill>
                <a:srgbClr val="FF0000"/>
              </a:solidFill>
              <a:latin typeface="Arial"/>
              <a:cs typeface="Arial"/>
            </a:rPr>
            <a:t>not set up like this at the moment. Enter b/f as total in the end column only.</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At the end of each quarter, input balances as per bank statements and total of outstanding cheques – all other figures should calculate automatically.</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Quarterly Receipts &amp; Payments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Amend titles and dates, sign and enter date R&amp;P produced.  All other figures should calculate automatically.</a:t>
          </a:r>
        </a:p>
        <a:p>
          <a:pPr algn="l" rtl="1">
            <a:defRPr sz="1000"/>
          </a:pPr>
          <a:r>
            <a:rPr lang="en-GB" sz="1000" b="0" i="0" strike="noStrike">
              <a:solidFill>
                <a:srgbClr val="000000"/>
              </a:solidFill>
              <a:latin typeface="Arial"/>
              <a:cs typeface="Arial"/>
            </a:rPr>
            <a:t>See note below under ‘Budget’.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Annual Receipts &amp; Payments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As for quarterly R&amp;Ps.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NOTE: The Annual R&amp;P will always give Year-to-date status and can therefore be used to report to Council at times other than quarterly, if desired.  Just remember to change heading!</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Annual Return Calculations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Previous year’s figures will need to be input – all others should enter automatically from Cash Book &amp; Receipts Ledger.</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Once annual figures have been agreed, enter totals against each of the given headings.  On each quarters’ Receipts &amp; Payments Summary, there will also be a comparison of actual spend –v- yearly budget.   </a:t>
          </a:r>
        </a:p>
        <a:p>
          <a:pPr algn="l" rtl="1">
            <a:defRPr sz="1000"/>
          </a:pPr>
          <a:r>
            <a:rPr lang="en-GB" sz="1000" b="0" i="0" strike="noStrike">
              <a:solidFill>
                <a:srgbClr val="000000"/>
              </a:solidFill>
              <a:latin typeface="Arial"/>
              <a:cs typeface="Arial"/>
            </a:rPr>
            <a:t>Do not be alarmed if an error message appears in actual-v-budget column.  This is most likely because no budget figure has been entered – please ignore.  (If this becomes a presentation problem, please contact ALC for assistance).</a:t>
          </a:r>
        </a:p>
        <a:p>
          <a:pPr algn="l" rtl="1">
            <a:defRPr sz="1000"/>
          </a:pPr>
          <a:endParaRPr lang="en-GB"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OneDrive\Parish%20Council\Accounts\Accounts%20to%20Mar%2019\lgpcaccounts18-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icola/Local%20Settings/Temporary%20Internet%20Files/OLK7A/hcpcaccountsD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ash book"/>
      <sheetName val="Categories"/>
      <sheetName val="Cashbook Database"/>
      <sheetName val="Pivot Tables"/>
      <sheetName val="Ledger Receipts"/>
      <sheetName val="Receipts Database"/>
      <sheetName val="VAT Return"/>
      <sheetName val="Bank reconciliation"/>
      <sheetName val="Variances"/>
      <sheetName val="Reserves"/>
      <sheetName val="R&amp;P 1st Qtr"/>
      <sheetName val="R&amp;P 2nd Qtr"/>
      <sheetName val="R&amp;P 3rd Qtr"/>
      <sheetName val="R&amp;P 4th Qtr"/>
      <sheetName val="Annual R&amp;P "/>
      <sheetName val=" Budget"/>
      <sheetName val=" Budget Analysis"/>
      <sheetName val="Public Rep"/>
      <sheetName val="5 Year Plan"/>
      <sheetName val=" Budget Preparation"/>
      <sheetName val="Annual Return Calcs"/>
      <sheetName val="Sheet1"/>
      <sheetName val="Bank Rec"/>
    </sheetNames>
    <sheetDataSet>
      <sheetData sheetId="0"/>
      <sheetData sheetId="1"/>
      <sheetData sheetId="2"/>
      <sheetData sheetId="3"/>
      <sheetData sheetId="4">
        <row r="9">
          <cell r="B9" t="str">
            <v>A1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ash book"/>
      <sheetName val="Categories"/>
      <sheetName val="Cashbook Database"/>
      <sheetName val="Pivot Tables"/>
      <sheetName val="Ledger Receipts"/>
      <sheetName val="Receipts Database"/>
      <sheetName val="VAT Return"/>
      <sheetName val="R&amp;P 1st Qtr"/>
      <sheetName val="R&amp;P 2nd Qtr"/>
      <sheetName val="R&amp;P 3rd Qtr"/>
      <sheetName val="R&amp;P 4th Qtr"/>
      <sheetName val="Annual R&amp;P "/>
      <sheetName val=" Budget"/>
      <sheetName val=" Budget Analysis"/>
      <sheetName val="Public Rep"/>
      <sheetName val="5 Year Plan"/>
      <sheetName val=" Budget Preparation"/>
      <sheetName val="Annual Return 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06adb46f231b5d81/Parish%20Council/Accounts/Accounts%20to%20Mar%202023/lgpcaccounts%2022-23(AutoRecovere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ndsey Sandison" refreshedDate="44539.487454050926" createdVersion="3" refreshedVersion="7" recordCount="37" xr:uid="{00000000-000A-0000-FFFF-FFFF03000000}">
  <cacheSource type="worksheet">
    <worksheetSource ref="A1:M38" sheet="Receipts Database" r:id="rId2"/>
  </cacheSource>
  <cacheFields count="13">
    <cacheField name="Date" numFmtId="0">
      <sharedItems containsNonDate="0" containsString="0" containsBlank="1"/>
    </cacheField>
    <cacheField name="Category" numFmtId="0">
      <sharedItems containsBlank="1" count="9">
        <m/>
        <s v="Inc1"/>
        <s v="Inc5" u="1"/>
        <s v="Inc4" u="1"/>
        <s v="Inc3" u="1"/>
        <s v="Inc 4" u="1"/>
        <s v="Inc 2" u="1"/>
        <s v="Inc2" u="1"/>
        <s v="Inc6" u="1"/>
      </sharedItems>
    </cacheField>
    <cacheField name="Details" numFmtId="0">
      <sharedItems containsNonDate="0" containsString="0" containsBlank="1"/>
    </cacheField>
    <cacheField name="Precept" numFmtId="0">
      <sharedItems containsNonDate="0" containsString="0" containsBlank="1"/>
    </cacheField>
    <cacheField name="Bank Int" numFmtId="0">
      <sharedItems containsNonDate="0" containsString="0" containsBlank="1"/>
    </cacheField>
    <cacheField name="Grants" numFmtId="0">
      <sharedItems containsNonDate="0" containsString="0" containsBlank="1"/>
    </cacheField>
    <cacheField name="VAT" numFmtId="0">
      <sharedItems containsNonDate="0" containsString="0" containsBlank="1"/>
    </cacheField>
    <cacheField name="Other" numFmtId="0">
      <sharedItems containsNonDate="0" containsString="0" containsBlank="1"/>
    </cacheField>
    <cacheField name="Current" numFmtId="0">
      <sharedItems containsNonDate="0" containsString="0" containsBlank="1"/>
    </cacheField>
    <cacheField name="Reserve" numFmtId="0">
      <sharedItems containsNonDate="0" containsString="0" containsBlank="1"/>
    </cacheField>
    <cacheField name="Premium" numFmtId="0">
      <sharedItems containsNonDate="0" containsString="0" containsBlank="1"/>
    </cacheField>
    <cacheField name="Bond" numFmtId="0">
      <sharedItems containsNonDate="0" containsString="0" containsBlank="1"/>
    </cacheField>
    <cacheField name="Total"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ndsey Sandison" refreshedDate="45023.374406712966" createdVersion="3" refreshedVersion="8" recordCount="272" xr:uid="{00000000-000A-0000-FFFF-FFFF14000000}">
  <cacheSource type="worksheet">
    <worksheetSource name="cashData"/>
  </cacheSource>
  <cacheFields count="9">
    <cacheField name="Date" numFmtId="0">
      <sharedItems containsNonDate="0" containsDate="1" containsString="0" containsBlank="1" minDate="2022-04-04T00:00:00" maxDate="2023-03-09T00:00:00"/>
    </cacheField>
    <cacheField name="cheq" numFmtId="0">
      <sharedItems containsBlank="1" containsMixedTypes="1" containsNumber="1" containsInteger="1" minValue="869" maxValue="958"/>
    </cacheField>
    <cacheField name="Min Ref" numFmtId="0">
      <sharedItems containsBlank="1"/>
    </cacheField>
    <cacheField name="QTR" numFmtId="0">
      <sharedItems containsBlank="1"/>
    </cacheField>
    <cacheField name="Payee" numFmtId="0">
      <sharedItems containsBlank="1"/>
    </cacheField>
    <cacheField name="Details" numFmtId="0">
      <sharedItems containsBlank="1"/>
    </cacheField>
    <cacheField name="Bud Cat" numFmtId="0">
      <sharedItems containsBlank="1" count="94">
        <s v="A1"/>
        <s v="B1"/>
        <s v="B10"/>
        <s v="B3"/>
        <s v="A2"/>
        <s v="D1"/>
        <s v="C2"/>
        <s v="J1"/>
        <s v="B9"/>
        <s v="I2"/>
        <s v="B14"/>
        <s v="C5"/>
        <s v="E1"/>
        <s v="C1"/>
        <s v="C4"/>
        <s v="F1"/>
        <s v="H1"/>
        <s v="B2"/>
        <s v="B20"/>
        <s v="G2"/>
        <s v="E2"/>
        <s v="B18"/>
        <s v="B15"/>
        <s v="B12"/>
        <s v="A3"/>
        <s v="B7"/>
        <s v="G3"/>
        <s v="C3"/>
        <s v="B11"/>
        <s v="F2"/>
        <s v="G1"/>
        <s v="B5"/>
        <s v="I6"/>
        <s v="B4"/>
        <s v="I4"/>
        <m/>
        <s v="H3" u="1"/>
        <s v="Q1" u="1"/>
        <s v="D3" u="1"/>
        <s v="M1" u="1"/>
        <s v="I1" u="1"/>
        <s v="F6" u="1"/>
        <s v="B6" u="1"/>
        <s v="K4" u="1"/>
        <s v="G4" u="1"/>
        <s v="B13" u="1"/>
        <s v="P2" u="1"/>
        <s v="B17" u="1"/>
        <s v="L2" u="1"/>
        <s v="H2" u="1"/>
        <s v="D2" u="1"/>
        <s v="J5" u="1"/>
        <s v="F5" u="1"/>
        <s v="K3" u="1"/>
        <s v="P1" u="1"/>
        <s v="L1" u="1"/>
        <s v="E6" u="1"/>
        <s v="J4" u="1"/>
        <s v="F4" u="1"/>
        <s v="K2" u="1"/>
        <s v="D7" u="1"/>
        <s v="R3" u="1"/>
        <s v="E5" u="1"/>
        <s v="A5" u="1"/>
        <s v="J3" u="1"/>
        <s v="S1" u="1"/>
        <s v="F3" u="1"/>
        <s v="K1" u="1"/>
        <s v="H6" u="1"/>
        <s v="D6" u="1"/>
        <s v="M4" u="1"/>
        <s v="R2" u="1"/>
        <s v="E4" u="1"/>
        <s v="N2" u="1"/>
        <s v="A4" u="1"/>
        <s v="K7" u="1"/>
        <s v="J2" u="1"/>
        <s v="L5" u="1"/>
        <s v="H5" u="1"/>
        <s v="Q3" u="1"/>
        <s v="D5" u="1"/>
        <s v="M3" u="1"/>
        <s v="R1" u="1"/>
        <s v="E3" u="1"/>
        <s v="N1" u="1"/>
        <s v="K6" u="1"/>
        <s v="L4" u="1"/>
        <s v="H4" u="1"/>
        <s v="Q2" u="1"/>
        <s v="D4" u="1"/>
        <s v="M2" u="1"/>
        <s v="K5" u="1"/>
        <s v="G5" u="1"/>
        <s v="L3" u="1"/>
      </sharedItems>
    </cacheField>
    <cacheField name="VAT" numFmtId="0">
      <sharedItems containsString="0" containsBlank="1" containsNumber="1" minValue="0.89" maxValue="1300.2"/>
    </cacheField>
    <cacheField name="Total" numFmtId="0">
      <sharedItems containsString="0" containsBlank="1" containsNumber="1" minValue="3.46" maxValue="7801.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ndsey Sandison" refreshedDate="45023.374443981484" createdVersion="3" refreshedVersion="8" recordCount="272" xr:uid="{00000000-000A-0000-FFFF-FFFF17000000}">
  <cacheSource type="worksheet">
    <worksheetSource name="cashData"/>
  </cacheSource>
  <cacheFields count="9">
    <cacheField name="Date" numFmtId="0">
      <sharedItems containsNonDate="0" containsDate="1" containsString="0" containsBlank="1" minDate="2022-04-04T00:00:00" maxDate="2023-03-09T00:00:00"/>
    </cacheField>
    <cacheField name="cheq" numFmtId="0">
      <sharedItems containsBlank="1" containsMixedTypes="1" containsNumber="1" containsInteger="1" minValue="869" maxValue="958"/>
    </cacheField>
    <cacheField name="Min Ref" numFmtId="0">
      <sharedItems containsBlank="1"/>
    </cacheField>
    <cacheField name="QTR" numFmtId="0">
      <sharedItems containsBlank="1"/>
    </cacheField>
    <cacheField name="Payee" numFmtId="0">
      <sharedItems containsBlank="1"/>
    </cacheField>
    <cacheField name="Details" numFmtId="0">
      <sharedItems containsBlank="1"/>
    </cacheField>
    <cacheField name="Bud Cat" numFmtId="0">
      <sharedItems containsBlank="1" count="79">
        <s v="A1"/>
        <s v="B1"/>
        <s v="B10"/>
        <s v="B3"/>
        <s v="A2"/>
        <s v="D1"/>
        <s v="C2"/>
        <s v="J1"/>
        <s v="B9"/>
        <s v="I2"/>
        <s v="B14"/>
        <s v="C5"/>
        <s v="E1"/>
        <s v="C1"/>
        <s v="C4"/>
        <s v="F1"/>
        <s v="H1"/>
        <s v="B2"/>
        <s v="B20"/>
        <s v="G2"/>
        <s v="E2"/>
        <s v="B18"/>
        <s v="B15"/>
        <s v="B12"/>
        <s v="A3"/>
        <s v="B7"/>
        <s v="G3"/>
        <s v="C3"/>
        <s v="B11"/>
        <s v="F2"/>
        <s v="G1"/>
        <s v="B5"/>
        <s v="I6"/>
        <s v="B4"/>
        <s v="I4"/>
        <m/>
        <s v="H3" u="1"/>
        <s v="Q1" u="1"/>
        <s v="M1" u="1"/>
        <s v="I1" u="1"/>
        <s v="F6" u="1"/>
        <s v="B6" u="1"/>
        <s v="B13" u="1"/>
        <s v="P2" u="1"/>
        <s v="B17" u="1"/>
        <s v="L2" u="1"/>
        <s v="H2" u="1"/>
        <s v="D2" u="1"/>
        <s v="J5" u="1"/>
        <s v="F5" u="1"/>
        <s v="K3" u="1"/>
        <s v="P1" u="1"/>
        <s v="L1" u="1"/>
        <s v="E6" u="1"/>
        <s v="J4" u="1"/>
        <s v="F4" u="1"/>
        <s v="K2" u="1"/>
        <s v="R3" u="1"/>
        <s v="E5" u="1"/>
        <s v="A5" u="1"/>
        <s v="J3" u="1"/>
        <s v="S1" u="1"/>
        <s v="F3" u="1"/>
        <s v="K1" u="1"/>
        <s v="H6" u="1"/>
        <s v="R2" u="1"/>
        <s v="E4" u="1"/>
        <s v="N2" u="1"/>
        <s v="A4" u="1"/>
        <s v="J2" u="1"/>
        <s v="H5" u="1"/>
        <s v="R1" u="1"/>
        <s v="E3" u="1"/>
        <s v="N1" u="1"/>
        <s v="L4" u="1"/>
        <s v="H4" u="1"/>
        <s v="Q2" u="1"/>
        <s v="G5" u="1"/>
        <s v="L3" u="1"/>
      </sharedItems>
    </cacheField>
    <cacheField name="VAT" numFmtId="0">
      <sharedItems containsString="0" containsBlank="1" containsNumber="1" minValue="0.89" maxValue="1300.2"/>
    </cacheField>
    <cacheField name="Total" numFmtId="0">
      <sharedItems containsString="0" containsBlank="1" containsNumber="1" minValue="3.46" maxValue="7801.2"/>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ndsey Sandison" refreshedDate="45023.398934722223" createdVersion="8" refreshedVersion="8" minRefreshableVersion="3" recordCount="153" xr:uid="{864785B0-858B-4CA2-A70F-75268FD981B9}">
  <cacheSource type="worksheet">
    <worksheetSource ref="D1:K154" sheet="Cashbook Database"/>
  </cacheSource>
  <cacheFields count="8">
    <cacheField name="QTR" numFmtId="0">
      <sharedItems count="4">
        <s v="Q1"/>
        <s v="Q2"/>
        <s v="Q3"/>
        <s v="Q4"/>
      </sharedItems>
    </cacheField>
    <cacheField name="Payee" numFmtId="0">
      <sharedItems/>
    </cacheField>
    <cacheField name="Details" numFmtId="0">
      <sharedItems/>
    </cacheField>
    <cacheField name="Bud Cat" numFmtId="0">
      <sharedItems/>
    </cacheField>
    <cacheField name="VAT" numFmtId="0">
      <sharedItems containsString="0" containsBlank="1" containsNumber="1" minValue="0.89" maxValue="1300.2"/>
    </cacheField>
    <cacheField name="Total" numFmtId="0">
      <sharedItems containsSemiMixedTypes="0" containsString="0" containsNumber="1" minValue="3.46" maxValue="7801.2"/>
    </cacheField>
    <cacheField name="Net" numFmtId="8">
      <sharedItems containsSemiMixedTypes="0" containsString="0" containsNumber="1" minValue="0" maxValue="6501" count="99">
        <n v="909.77"/>
        <n v="5"/>
        <n v="12.8"/>
        <n v="7.92"/>
        <n v="39.700000000000003"/>
        <n v="100.72"/>
        <n v="176.67000000000002"/>
        <n v="9"/>
        <n v="10.47"/>
        <n v="811.05"/>
        <n v="16"/>
        <n v="9.0500000000000007"/>
        <n v="15.52"/>
        <n v="282"/>
        <n v="34.9"/>
        <n v="360"/>
        <n v="210"/>
        <n v="543.24"/>
        <n v="125.25000000000001"/>
        <n v="2310"/>
        <n v="20"/>
        <n v="91"/>
        <n v="75"/>
        <n v="6"/>
        <n v="0"/>
        <n v="810.85"/>
        <n v="8.16"/>
        <n v="3.46"/>
        <n v="104.97"/>
        <n v="35"/>
        <n v="5.25"/>
        <n v="42.28"/>
        <n v="7.3"/>
        <n v="17.849999999999998"/>
        <n v="8"/>
        <n v="586.5"/>
        <n v="98.67"/>
        <n v="797.91"/>
        <n v="17.600000000000001"/>
        <n v="11.4"/>
        <n v="11.5"/>
        <n v="119.85"/>
        <n v="60"/>
        <n v="1032.8900000000001"/>
        <n v="100"/>
        <n v="25"/>
        <n v="400"/>
        <n v="24.09"/>
        <n v="32.840000000000003"/>
        <n v="797.71"/>
        <n v="19.2"/>
        <n v="5.44"/>
        <n v="98.22"/>
        <n v="160"/>
        <n v="220"/>
        <n v="14.27"/>
        <n v="68.25"/>
        <n v="161.66000000000003"/>
        <n v="350"/>
        <n v="10.93"/>
        <n v="25.6"/>
        <n v="17"/>
        <n v="16.75"/>
        <n v="191.77"/>
        <n v="200"/>
        <n v="79.989999999999995"/>
        <n v="108.33000000000001"/>
        <n v="109.1"/>
        <n v="192"/>
        <n v="2306.33"/>
        <n v="96"/>
        <n v="4.68"/>
        <n v="467.95"/>
        <n v="5.5"/>
        <n v="31.6"/>
        <n v="63"/>
        <n v="109.55000000000001"/>
        <n v="800"/>
        <n v="240"/>
        <n v="263"/>
        <n v="1600"/>
        <n v="1197.95"/>
        <n v="75.569999999999993"/>
        <n v="278.81"/>
        <n v="133.44999999999999"/>
        <n v="2274"/>
        <n v="315"/>
        <n v="13.430000000000001"/>
        <n v="288"/>
        <n v="6501"/>
        <n v="846.59"/>
        <n v="112.39999999999999"/>
        <n v="39.54"/>
        <n v="50"/>
        <n v="83.28"/>
        <n v="1190"/>
        <n v="29.81"/>
        <n v="114.19999999999999"/>
        <n v="5.58"/>
      </sharedItems>
    </cacheField>
    <cacheField name="Code" numFmtId="0">
      <sharedItems containsSemiMixedTypes="0" containsString="0" containsNumber="1" containsInteger="1" minValue="1" maxValue="53" count="35">
        <n v="1"/>
        <n v="6"/>
        <n v="15"/>
        <n v="8"/>
        <n v="2"/>
        <n v="31"/>
        <n v="27"/>
        <n v="49"/>
        <n v="14"/>
        <n v="48"/>
        <n v="19"/>
        <n v="30"/>
        <n v="36"/>
        <n v="26"/>
        <n v="29"/>
        <n v="41"/>
        <n v="46"/>
        <n v="7"/>
        <n v="25"/>
        <n v="44"/>
        <n v="37"/>
        <n v="23"/>
        <n v="20"/>
        <n v="17"/>
        <n v="3"/>
        <n v="12"/>
        <n v="45"/>
        <n v="28"/>
        <n v="16"/>
        <n v="42"/>
        <n v="43"/>
        <n v="10"/>
        <n v="53"/>
        <n v="9"/>
        <n v="5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m/>
    <x v="0"/>
    <m/>
    <m/>
    <m/>
    <m/>
    <m/>
    <m/>
    <m/>
    <m/>
    <m/>
    <m/>
    <m/>
  </r>
  <r>
    <m/>
    <x v="1"/>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2">
  <r>
    <d v="2022-04-04T00:00:00"/>
    <n v="869"/>
    <s v="CONTRACT"/>
    <s v="Q1"/>
    <s v="LYNDSEY SANDISON"/>
    <s v="APRIL SALARY"/>
    <x v="0"/>
    <m/>
    <n v="909.77"/>
  </r>
  <r>
    <d v="2022-04-04T00:00:00"/>
    <n v="869"/>
    <s v="EXPENSES"/>
    <s v="Q1"/>
    <s v="LYNDSEY SANDISON"/>
    <s v="Mobile phone – APRIL"/>
    <x v="1"/>
    <n v="1"/>
    <n v="6"/>
  </r>
  <r>
    <d v="2022-04-04T00:00:00"/>
    <n v="869"/>
    <s v="EXPENSES"/>
    <s v="Q1"/>
    <s v="LYNDSEY SANDISON"/>
    <s v="Mileage APRIL"/>
    <x v="2"/>
    <m/>
    <n v="12.8"/>
  </r>
  <r>
    <d v="2022-04-04T00:00:00"/>
    <n v="869"/>
    <s v="EXPENSES"/>
    <s v="Q1"/>
    <s v="LYNDSEY SANDISON"/>
    <s v="STAMPS 12X2ND CLASS"/>
    <x v="3"/>
    <m/>
    <n v="7.92"/>
  </r>
  <r>
    <d v="2022-04-04T00:00:00"/>
    <n v="870"/>
    <s v="CONTRACT"/>
    <s v="Q1"/>
    <s v="HMRC"/>
    <s v="TAX &amp; NI"/>
    <x v="4"/>
    <m/>
    <n v="39.700000000000003"/>
  </r>
  <r>
    <d v="2022-04-04T00:00:00"/>
    <n v="871"/>
    <s v="CONTRACT"/>
    <s v="Q1"/>
    <s v="ASH WASTE SERVICES LTD"/>
    <s v="CHURCH BIN HIRE"/>
    <x v="5"/>
    <n v="20.14"/>
    <n v="120.86"/>
  </r>
  <r>
    <d v="2022-04-04T00:00:00"/>
    <n v="872"/>
    <s v="CONTRACT"/>
    <s v="Q1"/>
    <s v="CG SERVICES CHESHIRE LTD"/>
    <s v="GRASS CUTTING"/>
    <x v="6"/>
    <n v="35.33"/>
    <n v="212"/>
  </r>
  <r>
    <d v="2022-04-04T00:00:00"/>
    <n v="873"/>
    <s v="EXPENSES"/>
    <s v="Q1"/>
    <s v="MARK VENABLES"/>
    <s v="JUBILEE TREE PLANTING EXPENSES"/>
    <x v="7"/>
    <m/>
    <n v="9"/>
  </r>
  <r>
    <d v="2022-04-08T00:00:00"/>
    <s v="S/O"/>
    <s v="CONTRACT"/>
    <s v="Q1"/>
    <s v="FREEOLA"/>
    <s v="WEBSITE FEE"/>
    <x v="8"/>
    <n v="2.09"/>
    <n v="12.56"/>
  </r>
  <r>
    <d v="2022-05-09T00:00:00"/>
    <n v="874"/>
    <s v="CONTRACT"/>
    <s v="Q1"/>
    <s v="LYNDSEY SANDISON"/>
    <s v="MAY SALARY"/>
    <x v="0"/>
    <m/>
    <n v="811.05"/>
  </r>
  <r>
    <d v="2022-05-09T00:00:00"/>
    <n v="874"/>
    <s v="CONTRACT"/>
    <s v="Q1"/>
    <s v="LYNDSEY SANDISON"/>
    <s v="Mobile phone – MAY"/>
    <x v="1"/>
    <n v="1"/>
    <n v="6"/>
  </r>
  <r>
    <d v="2022-05-09T00:00:00"/>
    <n v="874"/>
    <s v="CONTRACT"/>
    <s v="Q1"/>
    <s v="LYNDSEY SANDISON"/>
    <s v="Mileage MAY"/>
    <x v="2"/>
    <m/>
    <n v="16"/>
  </r>
  <r>
    <d v="2022-05-09T00:00:00"/>
    <n v="874"/>
    <s v="EXPENSES"/>
    <s v="Q1"/>
    <s v="LYNDSEY SANDISON"/>
    <s v="POSTAGE OF YEAR END FOLDER"/>
    <x v="3"/>
    <m/>
    <n v="9.0500000000000007"/>
  </r>
  <r>
    <d v="2022-05-09T00:00:00"/>
    <n v="874"/>
    <s v="EXPENSES"/>
    <s v="Q1"/>
    <s v="LYNDSEY SANDISON"/>
    <s v="BIKE LOCK FOR NEW GATE"/>
    <x v="9"/>
    <n v="3.11"/>
    <n v="18.63"/>
  </r>
  <r>
    <d v="2022-05-09T00:00:00"/>
    <n v="875"/>
    <s v="CONTRACT"/>
    <s v="Q1"/>
    <s v="JDH BUSINESS SERVICES LTD"/>
    <s v="ANNUAL INTERNAL AUDIT"/>
    <x v="10"/>
    <n v="56.4"/>
    <n v="338.4"/>
  </r>
  <r>
    <d v="2022-05-09T00:00:00"/>
    <n v="876"/>
    <s v="PO"/>
    <s v="Q1"/>
    <s v="THE WORKSHOP ABBERFELDY"/>
    <s v="GREEN CANOPY PLAQUE"/>
    <x v="7"/>
    <m/>
    <n v="34.9"/>
  </r>
  <r>
    <d v="2022-05-09T00:00:00"/>
    <n v="877"/>
    <s v="PO"/>
    <s v="Q1"/>
    <s v="INDIGO SURVEYS LTD"/>
    <s v="TREE INSPECTION"/>
    <x v="11"/>
    <n v="72"/>
    <n v="432"/>
  </r>
  <r>
    <d v="2022-05-09T00:00:00"/>
    <n v="878"/>
    <s v="CONTRACT"/>
    <s v="Q1"/>
    <s v="CG SERVICES CHESHIRE LTD"/>
    <s v="GRASS CUTTING"/>
    <x v="6"/>
    <n v="42"/>
    <n v="252"/>
  </r>
  <r>
    <d v="2022-05-09T00:00:00"/>
    <n v="879"/>
    <s v="CONTRACT"/>
    <s v="Q1"/>
    <s v="CHALC"/>
    <s v="ANNUAL SUBSCRIPTION"/>
    <x v="12"/>
    <m/>
    <n v="543.24"/>
  </r>
  <r>
    <d v="2022-05-09T00:00:00"/>
    <n v="880"/>
    <s v="CONTRACT"/>
    <s v="Q1"/>
    <s v="ASH WASTE SERVICES LTD"/>
    <s v="CHURCH BIN HIRE"/>
    <x v="5"/>
    <n v="25.05"/>
    <n v="150.30000000000001"/>
  </r>
  <r>
    <d v="2022-05-09T00:00:00"/>
    <n v="881"/>
    <s v="PO"/>
    <s v="Q1"/>
    <s v="RM GROUNDWORKS"/>
    <s v="DROP KERB AND GATE"/>
    <x v="9"/>
    <n v="462"/>
    <n v="2772"/>
  </r>
  <r>
    <d v="2022-05-09T00:00:00"/>
    <n v="882"/>
    <s v="EXPENSES"/>
    <s v="Q1"/>
    <s v="K. HODGKINSON"/>
    <s v="FLOWERS FOR PLANTER (JUBILEE)"/>
    <x v="13"/>
    <m/>
    <n v="20"/>
  </r>
  <r>
    <d v="2022-05-09T00:00:00"/>
    <n v="883"/>
    <s v="CONTRACT"/>
    <s v="Q1"/>
    <s v="PLAY SAFETY LIMITED"/>
    <s v="ANNUAL PLAY AREA INSPECTION"/>
    <x v="14"/>
    <n v="18.2"/>
    <n v="109.2"/>
  </r>
  <r>
    <d v="2022-05-09T00:00:00"/>
    <n v="884"/>
    <s v="GRANT"/>
    <s v="Q1"/>
    <s v="DRAIG WARDLE"/>
    <s v="S137 GRANT - FOOTBALL BIBS"/>
    <x v="15"/>
    <m/>
    <n v="75"/>
  </r>
  <r>
    <d v="2022-05-10T00:00:00"/>
    <s v="S/O"/>
    <s v="CONTRACT"/>
    <s v="Q1"/>
    <s v="FREEOLA"/>
    <s v="EMAIL QRT CHARGE"/>
    <x v="8"/>
    <n v="1.2"/>
    <n v="7.2"/>
  </r>
  <r>
    <d v="2022-06-06T00:00:00"/>
    <n v="885"/>
    <s v="PO"/>
    <s v="Q1"/>
    <s v="THE WORKSHOP ABBERFELDY"/>
    <s v="VAT ELIMENT OF GREEN CANOPY INVOICE"/>
    <x v="16"/>
    <n v="6.98"/>
    <n v="6.98"/>
  </r>
  <r>
    <d v="2022-06-06T00:00:00"/>
    <n v="886"/>
    <s v="CONTRACT"/>
    <s v="Q1"/>
    <s v="LYNDSEY SANDISON"/>
    <s v="JUNESALARY"/>
    <x v="0"/>
    <m/>
    <n v="810.85"/>
  </r>
  <r>
    <d v="2022-06-06T00:00:00"/>
    <n v="886"/>
    <s v="CONTRACT"/>
    <s v="Q1"/>
    <s v="LYNDSEY SANDISON"/>
    <s v="Mobile phone – JUNE"/>
    <x v="1"/>
    <m/>
    <n v="6"/>
  </r>
  <r>
    <d v="2022-06-06T00:00:00"/>
    <n v="886"/>
    <s v="CONTRACT"/>
    <s v="Q1"/>
    <s v="LYNDSEY SANDISON"/>
    <s v="Mileage JUNE"/>
    <x v="2"/>
    <m/>
    <n v="16"/>
  </r>
  <r>
    <d v="2022-06-06T00:00:00"/>
    <n v="886"/>
    <s v="CONTRACT"/>
    <s v="Q1"/>
    <s v="LYNDSEY SANDISON"/>
    <s v="POSTAGE STAMPS"/>
    <x v="3"/>
    <m/>
    <n v="8.16"/>
  </r>
  <r>
    <d v="2022-06-06T00:00:00"/>
    <n v="886"/>
    <s v="CONTRACT"/>
    <s v="Q1"/>
    <s v="LYNDSEY SANDISON"/>
    <s v="INK"/>
    <x v="17"/>
    <m/>
    <n v="3.46"/>
  </r>
  <r>
    <d v="2022-06-06T00:00:00"/>
    <n v="887"/>
    <s v="CONTRACT"/>
    <s v="Q1"/>
    <s v="ASH WASTE SERVICES LTD"/>
    <s v="CHURCH BIN HIRE"/>
    <x v="5"/>
    <n v="20.99"/>
    <n v="125.96"/>
  </r>
  <r>
    <d v="2022-06-06T00:00:00"/>
    <n v="888"/>
    <s v="CONTRACT"/>
    <s v="Q1"/>
    <s v="CG SERVICES CHESHIRE LTD"/>
    <s v="GRASS CUTTING"/>
    <x v="6"/>
    <n v="42"/>
    <n v="252"/>
  </r>
  <r>
    <d v="2022-05-26T00:00:00"/>
    <s v="DD"/>
    <s v="CONTRACT"/>
    <s v="Q1"/>
    <s v="ICO"/>
    <s v="ANNUAL FEE"/>
    <x v="18"/>
    <m/>
    <n v="35"/>
  </r>
  <r>
    <d v="2022-07-04T00:00:00"/>
    <n v="889"/>
    <s v="CONTRACT"/>
    <s v="Q2"/>
    <s v="LYNDSEY SANDISON"/>
    <s v="JUNE SALARY"/>
    <x v="0"/>
    <m/>
    <n v="810.85"/>
  </r>
  <r>
    <d v="2022-07-04T00:00:00"/>
    <n v="889"/>
    <s v="CONTRACT"/>
    <s v="Q2"/>
    <s v="LYNDSEY SANDISON"/>
    <s v="Mobile phone – JUNE"/>
    <x v="1"/>
    <n v="1.05"/>
    <n v="6.3"/>
  </r>
  <r>
    <d v="2022-07-04T00:00:00"/>
    <n v="889"/>
    <s v="CONTRACT"/>
    <s v="Q2"/>
    <s v="LYNDSEY SANDISON"/>
    <s v="Mileage JUNE"/>
    <x v="2"/>
    <m/>
    <n v="16"/>
  </r>
  <r>
    <d v="2022-07-04T00:00:00"/>
    <n v="889"/>
    <s v="CONTRACT"/>
    <s v="Q2"/>
    <s v="LYNDSEY SANDISON"/>
    <s v="STATIONARY"/>
    <x v="17"/>
    <m/>
    <n v="5.25"/>
  </r>
  <r>
    <d v="2022-07-04T00:00:00"/>
    <n v="890"/>
    <s v="CONTRACT"/>
    <s v="Q2"/>
    <s v="HMRC"/>
    <s v="TAX + NI"/>
    <x v="4"/>
    <m/>
    <n v="42.28"/>
  </r>
  <r>
    <d v="2022-07-04T00:00:00"/>
    <n v="891"/>
    <s v="EXPENSES"/>
    <s v="Q2"/>
    <s v="MARK VENABLES"/>
    <s v="EXPENSES - FENCE RAIL FOR PARK"/>
    <x v="11"/>
    <n v="1.46"/>
    <n v="8.76"/>
  </r>
  <r>
    <d v="2022-07-04T00:00:00"/>
    <n v="892"/>
    <s v="CONTRACT"/>
    <s v="Q2"/>
    <s v="CG SERVICES CHESHIRE LTD"/>
    <s v="GRASS CUTTING"/>
    <x v="6"/>
    <n v="42"/>
    <n v="252"/>
  </r>
  <r>
    <d v="2022-07-04T00:00:00"/>
    <n v="893"/>
    <s v="CONTRACT"/>
    <s v="Q2"/>
    <s v="NPOWER COMMERCIAL GAS"/>
    <s v="XMAS LIGHT ELECTRIC BILL"/>
    <x v="19"/>
    <n v="0.89"/>
    <n v="18.739999999999998"/>
  </r>
  <r>
    <d v="2022-07-04T00:00:00"/>
    <n v="894"/>
    <s v="CONTRACT"/>
    <s v="Q2"/>
    <s v="MID CHESHIRE FOOTPATH SOCIETY"/>
    <s v="SUBS"/>
    <x v="20"/>
    <m/>
    <n v="8"/>
  </r>
  <r>
    <d v="2022-07-04T00:00:00"/>
    <n v="895"/>
    <s v="PO"/>
    <s v="Q2"/>
    <s v="KBS DEPOT"/>
    <s v="MEMORIAL BENCH"/>
    <x v="7"/>
    <n v="117.3"/>
    <n v="703.8"/>
  </r>
  <r>
    <d v="2022-07-04T00:00:00"/>
    <n v="896"/>
    <s v="CONTRACT"/>
    <s v="Q2"/>
    <s v="ASH WASTE SERVICES LTD"/>
    <s v="CHURCH BIN HIRE"/>
    <x v="5"/>
    <n v="19.73"/>
    <n v="118.4"/>
  </r>
  <r>
    <d v="2022-07-07T00:00:00"/>
    <s v="S/O"/>
    <s v="CONTRACT"/>
    <s v="Q2"/>
    <s v="FREEOLA"/>
    <s v="WEBSITE FEE"/>
    <x v="8"/>
    <n v="2.09"/>
    <n v="12.56"/>
  </r>
  <r>
    <d v="2022-08-01T00:00:00"/>
    <n v="897"/>
    <s v="CONTRACT"/>
    <s v="Q2"/>
    <s v="LYNDSEY SANDISON"/>
    <s v="SALARY- JULY"/>
    <x v="0"/>
    <m/>
    <n v="797.91"/>
  </r>
  <r>
    <d v="2022-08-01T00:00:00"/>
    <n v="897"/>
    <s v="CONTRACT"/>
    <s v="Q2"/>
    <s v="LYNDSEY SANDISON"/>
    <s v="Mobile phone – JULY"/>
    <x v="1"/>
    <n v="1.05"/>
    <n v="6.3"/>
  </r>
  <r>
    <d v="2022-08-01T00:00:00"/>
    <n v="897"/>
    <s v="CONTRACT"/>
    <s v="Q2"/>
    <s v="LYNDSEY SANDISON"/>
    <s v="Mileage JULY"/>
    <x v="2"/>
    <m/>
    <n v="17.600000000000001"/>
  </r>
  <r>
    <d v="2022-08-01T00:00:00"/>
    <n v="897"/>
    <s v="CONTRACT"/>
    <s v="Q2"/>
    <s v="LYNDSEY SANDISON"/>
    <s v="POSTAGE STAMPS"/>
    <x v="3"/>
    <m/>
    <n v="11.4"/>
  </r>
  <r>
    <d v="2022-08-01T00:00:00"/>
    <n v="897"/>
    <s v="CONTRACT"/>
    <s v="Q2"/>
    <s v="LYNDSEY SANDISON"/>
    <s v="VARNISH FOR PC OWNED PUBLIC BENCH"/>
    <x v="7"/>
    <m/>
    <n v="11.5"/>
  </r>
  <r>
    <d v="2022-08-01T00:00:00"/>
    <n v="897"/>
    <s v="CONTRACT"/>
    <s v="Q2"/>
    <s v="LYNDSEY SANDISON"/>
    <s v="HS2 PETITION FEE"/>
    <x v="16"/>
    <m/>
    <n v="20"/>
  </r>
  <r>
    <d v="2022-08-01T00:00:00"/>
    <n v="898"/>
    <s v="CONTRACT"/>
    <s v="Q2"/>
    <s v="ASH WASTE SERVICES LTD"/>
    <s v="CHURCH BIN HIRE"/>
    <x v="5"/>
    <n v="23.97"/>
    <n v="143.82"/>
  </r>
  <r>
    <d v="2022-08-01T00:00:00"/>
    <n v="899"/>
    <s v="CONTRACT"/>
    <s v="Q2"/>
    <s v="CG SERVICES CHESHIRE LTD"/>
    <s v="GRASS CUTTING"/>
    <x v="6"/>
    <n v="42"/>
    <n v="252"/>
  </r>
  <r>
    <d v="2022-08-01T00:00:00"/>
    <n v="900"/>
    <s v="CONTRACT"/>
    <s v="Q2"/>
    <s v="DM PAYROLL"/>
    <s v="6 MONTH FEE"/>
    <x v="21"/>
    <m/>
    <n v="60"/>
  </r>
  <r>
    <d v="2022-08-01T00:00:00"/>
    <n v="901"/>
    <s v="CONTRACT"/>
    <s v="Q2"/>
    <s v="ZURICH MUNICIPAL"/>
    <s v="ANNUAL INSURANCE"/>
    <x v="22"/>
    <m/>
    <n v="1032.8900000000001"/>
  </r>
  <r>
    <d v="2022-08-01T00:00:00"/>
    <n v="902"/>
    <s v="CONTRACT"/>
    <s v="Q2"/>
    <s v="LOSTOCK GRALAM PRIMARY SCHOOL"/>
    <s v="S.137 GRANT"/>
    <x v="15"/>
    <m/>
    <n v="100"/>
  </r>
  <r>
    <d v="2022-08-01T00:00:00"/>
    <n v="903"/>
    <s v="CONTRACT"/>
    <s v="Q2"/>
    <s v="CHALC"/>
    <s v="CLLR TRAINING COURSE"/>
    <x v="23"/>
    <m/>
    <n v="25"/>
  </r>
  <r>
    <d v="2022-08-01T00:00:00"/>
    <n v="904"/>
    <s v="CONTRACT"/>
    <s v="Q2"/>
    <s v="PKF LITTKEJOHN LLP"/>
    <s v="ANNUAL EXTERNAL AUDIT FEE"/>
    <x v="10"/>
    <n v="80"/>
    <n v="480"/>
  </r>
  <r>
    <d v="2022-08-07T00:00:00"/>
    <s v="DD"/>
    <s v="CONTRACT"/>
    <s v="Q2"/>
    <s v="NEST"/>
    <s v="PENSION CONTRUBUTION FOR JULY"/>
    <x v="24"/>
    <m/>
    <n v="24.09"/>
  </r>
  <r>
    <d v="2022-08-08T00:00:00"/>
    <s v="S/O"/>
    <s v="CONTRACT"/>
    <s v="Q2"/>
    <s v="FREEOLA"/>
    <s v="EMAIL QRT CHARGE"/>
    <x v="8"/>
    <n v="1.2"/>
    <n v="7.2"/>
  </r>
  <r>
    <d v="2022-08-24T00:00:00"/>
    <s v="DD"/>
    <s v="CONTRACT"/>
    <s v="Q2"/>
    <s v="NEST"/>
    <s v="PENSION CONTRUBUTION -APR, MAY, JUN"/>
    <x v="24"/>
    <m/>
    <n v="32.840000000000003"/>
  </r>
  <r>
    <d v="2022-09-05T00:00:00"/>
    <n v="905"/>
    <s v="CONTRACT"/>
    <s v="Q2"/>
    <s v="LYNDSEY SANDISON"/>
    <s v="SALARY- AUGUST"/>
    <x v="0"/>
    <m/>
    <n v="797.71"/>
  </r>
  <r>
    <d v="2022-09-05T00:00:00"/>
    <n v="905"/>
    <s v="CONTRACT"/>
    <s v="Q2"/>
    <s v="LYNDSEY SANDISON"/>
    <s v="Mobile phone – AUGUST"/>
    <x v="1"/>
    <n v="1.05"/>
    <n v="6.3"/>
  </r>
  <r>
    <d v="2022-09-05T00:00:00"/>
    <n v="905"/>
    <s v="CONTRACT"/>
    <s v="Q2"/>
    <s v="LYNDSEY SANDISON"/>
    <s v="Mileage AUGUST"/>
    <x v="2"/>
    <m/>
    <n v="19.2"/>
  </r>
  <r>
    <d v="2022-09-05T00:00:00"/>
    <n v="905"/>
    <s v="CONTRACT"/>
    <s v="Q2"/>
    <s v="LYNDSEY SANDISON"/>
    <s v="POSTAGE STAMPS"/>
    <x v="3"/>
    <m/>
    <n v="5.44"/>
  </r>
  <r>
    <d v="2022-09-05T00:00:00"/>
    <n v="906"/>
    <s v="CONTRACT"/>
    <s v="Q2"/>
    <s v="ASH WASTE SERVICES LTD"/>
    <s v="CHURCH BIN HIRE"/>
    <x v="5"/>
    <n v="19.64"/>
    <n v="117.86"/>
  </r>
  <r>
    <d v="2022-09-05T00:00:00"/>
    <n v="907"/>
    <s v="CONTRACT"/>
    <s v="Q2"/>
    <s v="CG SERVICES CHESHIRE LTD"/>
    <s v="GRASS CUTTING"/>
    <x v="6"/>
    <n v="42"/>
    <n v="252"/>
  </r>
  <r>
    <d v="2022-09-05T00:00:00"/>
    <n v="907"/>
    <s v="CONTRACT"/>
    <s v="Q2"/>
    <s v="CG SERVICES CHESHIRE LTD"/>
    <s v="MEMORIAL BENCH INSTALL"/>
    <x v="16"/>
    <n v="32"/>
    <n v="192"/>
  </r>
  <r>
    <d v="2022-09-05T00:00:00"/>
    <n v="907"/>
    <s v="CONTRACT"/>
    <s v="Q2"/>
    <s v="CG SERVICES CHESHIRE LTD"/>
    <s v="WET POUR REPAIR"/>
    <x v="11"/>
    <n v="44"/>
    <n v="264"/>
  </r>
  <r>
    <d v="2022-09-05T00:00:00"/>
    <n v="908"/>
    <s v="CONTRACT"/>
    <s v="Q2"/>
    <s v="MARK VENABLES"/>
    <s v="HAZARD TAPE &amp; GATE LATCH"/>
    <x v="7"/>
    <m/>
    <n v="14.27"/>
  </r>
  <r>
    <d v="2022-09-05T00:00:00"/>
    <n v="909"/>
    <s v="CONTRACT"/>
    <s v="Q2"/>
    <s v="HAGS SMP LTD"/>
    <s v="PLAY INSPECTION"/>
    <x v="14"/>
    <n v="13.65"/>
    <n v="81.900000000000006"/>
  </r>
  <r>
    <d v="2022-09-05T00:00:00"/>
    <n v="910"/>
    <s v="PO"/>
    <s v="Q2"/>
    <s v="BOSTON SEEDS LTD"/>
    <s v="WILDFLOWER SEEDS"/>
    <x v="7"/>
    <n v="32.33"/>
    <n v="193.99"/>
  </r>
  <r>
    <d v="2022-09-05T00:00:00"/>
    <n v="911"/>
    <s v="PO"/>
    <s v="Q2"/>
    <s v="ROYAL BRITISH LEGION"/>
    <s v="PAIR OF TOMMY SOLIDERS"/>
    <x v="7"/>
    <m/>
    <n v="350"/>
  </r>
  <r>
    <d v="2022-09-12T00:00:00"/>
    <s v="DD"/>
    <s v="CONTRACT"/>
    <s v="Q2"/>
    <s v="NEST"/>
    <s v="PENSION CONTRUBUTION -JULY"/>
    <x v="24"/>
    <m/>
    <n v="24.09"/>
  </r>
  <r>
    <d v="2022-09-16T00:00:00"/>
    <s v="S/O"/>
    <s v="CONTRACT"/>
    <s v="Q2"/>
    <s v="FREEOLA"/>
    <s v="DOMAIN RENEWAL -2 YRS"/>
    <x v="8"/>
    <n v="2.1800000000000002"/>
    <n v="13.11"/>
  </r>
  <r>
    <d v="2022-10-03T00:00:00"/>
    <n v="912"/>
    <s v="CONTRACT"/>
    <s v="Q3"/>
    <s v="LYNDSEY SANDISON"/>
    <s v="SALARY- SEPTMBER"/>
    <x v="0"/>
    <m/>
    <n v="797.71"/>
  </r>
  <r>
    <d v="2022-10-03T00:00:00"/>
    <n v="912"/>
    <s v="CONTRACT"/>
    <s v="Q3"/>
    <s v="LYNDSEY SANDISON"/>
    <s v="Mobile phone – SEPT"/>
    <x v="1"/>
    <n v="1"/>
    <n v="6"/>
  </r>
  <r>
    <d v="2022-10-03T00:00:00"/>
    <n v="912"/>
    <s v="CONTRACT"/>
    <s v="Q3"/>
    <s v="LYNDSEY SANDISON"/>
    <s v="Mileage SEPT"/>
    <x v="2"/>
    <m/>
    <n v="25.6"/>
  </r>
  <r>
    <d v="2022-10-03T00:00:00"/>
    <n v="912"/>
    <s v="CONTRACT"/>
    <s v="Q3"/>
    <s v="LYNDSEY SANDISON"/>
    <s v="POPPY WREATH"/>
    <x v="25"/>
    <m/>
    <n v="17"/>
  </r>
  <r>
    <d v="2022-10-03T00:00:00"/>
    <n v="912"/>
    <s v="CONTRACT"/>
    <s v="Q3"/>
    <s v="LYNDSEY SANDISON"/>
    <s v="PRINTER INK + PAPER"/>
    <x v="7"/>
    <n v="2.4"/>
    <n v="19.149999999999999"/>
  </r>
  <r>
    <d v="2022-10-03T00:00:00"/>
    <n v="912"/>
    <s v="CONTRACT"/>
    <s v="Q3"/>
    <s v="LYNDSEY SANDISON"/>
    <s v="STAMPS"/>
    <x v="3"/>
    <m/>
    <n v="5.44"/>
  </r>
  <r>
    <d v="2022-10-03T00:00:00"/>
    <s v="DD"/>
    <s v="CONTRACT"/>
    <s v="Q3"/>
    <s v="NEST"/>
    <s v="PENSION CONTRUBUTION -JULY"/>
    <x v="24"/>
    <m/>
    <n v="24.09"/>
  </r>
  <r>
    <d v="2022-10-03T00:00:00"/>
    <n v="913"/>
    <s v="CONTRACT"/>
    <s v="Q3"/>
    <s v="ASH WASTE SERVICES LTD"/>
    <s v="CHURCH BIN HIRE"/>
    <x v="5"/>
    <n v="38.35"/>
    <n v="230.12"/>
  </r>
  <r>
    <d v="2022-10-03T00:00:00"/>
    <n v="914"/>
    <s v="CONTRACT"/>
    <s v="Q3"/>
    <s v="HMRC"/>
    <s v="TAX + NI"/>
    <x v="4"/>
    <m/>
    <n v="42.28"/>
  </r>
  <r>
    <d v="2022-10-03T00:00:00"/>
    <n v="915"/>
    <s v="CONTRACT"/>
    <s v="Q3"/>
    <s v="CG SERVICES CHESHIRE LTD"/>
    <s v="GRASS CUTTING"/>
    <x v="6"/>
    <n v="42"/>
    <n v="252"/>
  </r>
  <r>
    <d v="2022-10-03T00:00:00"/>
    <n v="915"/>
    <s v="CONTRACT"/>
    <s v="Q3"/>
    <s v="CG SERVICES CHESHIRE LTD"/>
    <s v="WET POUR REPAIR"/>
    <x v="11"/>
    <n v="44"/>
    <n v="264"/>
  </r>
  <r>
    <d v="2022-10-03T00:00:00"/>
    <n v="916"/>
    <s v="GRANT"/>
    <s v="Q3"/>
    <s v="LOSTOCK TINY TOTS"/>
    <s v="S137 GRANT FOR XMAS PARTY"/>
    <x v="15"/>
    <m/>
    <n v="200"/>
  </r>
  <r>
    <d v="2022-10-06T00:00:00"/>
    <n v="917"/>
    <s v="PO"/>
    <s v="Q3"/>
    <s v="THE DEFIB PAD"/>
    <s v="PAEDIATRIC DEFIB PADS"/>
    <x v="16"/>
    <n v="16"/>
    <n v="95.99"/>
  </r>
  <r>
    <d v="2022-11-07T00:00:00"/>
    <n v="918"/>
    <s v="CONTRACT"/>
    <s v="Q3"/>
    <s v="LYNDSEY SANDISON"/>
    <s v="SALARY- OCTOBER"/>
    <x v="0"/>
    <m/>
    <n v="797.71"/>
  </r>
  <r>
    <d v="2022-11-07T00:00:00"/>
    <n v="918"/>
    <s v="CONTRACT"/>
    <s v="Q3"/>
    <s v="LYNDSEY SANDISON"/>
    <s v="Mobile phone – OCT"/>
    <x v="1"/>
    <n v="1"/>
    <n v="6"/>
  </r>
  <r>
    <d v="2022-11-07T00:00:00"/>
    <n v="918"/>
    <s v="CONTRACT"/>
    <s v="Q3"/>
    <s v="LYNDSEY SANDISON"/>
    <s v="Mileage OCT"/>
    <x v="2"/>
    <m/>
    <n v="12.8"/>
  </r>
  <r>
    <d v="2022-11-07T00:00:00"/>
    <n v="918"/>
    <s v="CONTRACT"/>
    <s v="Q3"/>
    <s v="LYNDSEY SANDISON"/>
    <s v="HP PRINTER"/>
    <x v="16"/>
    <n v="21.66"/>
    <n v="129.99"/>
  </r>
  <r>
    <d v="2022-11-07T00:00:00"/>
    <s v="DD"/>
    <s v="CONTRACT"/>
    <s v="Q3"/>
    <s v="NEST"/>
    <s v="PENSION CONTRUBUTION -JULY"/>
    <x v="24"/>
    <m/>
    <n v="24.09"/>
  </r>
  <r>
    <d v="2022-11-07T00:00:00"/>
    <n v="920"/>
    <s v="CONTRACT"/>
    <s v="Q3"/>
    <s v="ASH WASTE SERVICES LTD"/>
    <s v="CHURCH BIN HIRE"/>
    <x v="5"/>
    <n v="21.82"/>
    <n v="130.91999999999999"/>
  </r>
  <r>
    <d v="2022-11-07T00:00:00"/>
    <n v="921"/>
    <s v="CONTRACT"/>
    <s v="Q3"/>
    <s v="CG SERVICES CHESHIRE LTD"/>
    <s v="GRASS CUTTING"/>
    <x v="6"/>
    <n v="42"/>
    <n v="252"/>
  </r>
  <r>
    <d v="2022-11-07T00:00:00"/>
    <n v="922"/>
    <s v="PO"/>
    <s v="Q3"/>
    <s v="BAILEY AUDIO SYSTEMS LRD"/>
    <s v="LIGHT SWITCH ON"/>
    <x v="26"/>
    <n v="38.4"/>
    <n v="230.4"/>
  </r>
  <r>
    <d v="2022-11-07T00:00:00"/>
    <n v="923"/>
    <s v="CONTRACT"/>
    <s v="Q3"/>
    <s v="HAGS SMP LTD"/>
    <s v="PLAY AREA REPAIRS"/>
    <x v="11"/>
    <n v="461.26"/>
    <n v="2767.59"/>
  </r>
  <r>
    <d v="2022-11-07T00:00:00"/>
    <n v="924"/>
    <s v="PO"/>
    <s v="Q3"/>
    <s v="THE ROYAL BRITISH LEGION"/>
    <s v="LAMP POST POPPIES"/>
    <x v="7"/>
    <m/>
    <n v="96"/>
  </r>
  <r>
    <d v="2022-11-07T00:00:00"/>
    <n v="925"/>
    <s v="EXPENSES"/>
    <s v="Q3"/>
    <s v="MARK VENABLES"/>
    <s v="TIE WRAPS FOR LAMP POST POPPIES"/>
    <x v="7"/>
    <m/>
    <n v="4.68"/>
  </r>
  <r>
    <d v="2022-11-07T00:00:00"/>
    <n v="927"/>
    <s v="CONTRACT"/>
    <s v="Q3"/>
    <s v="GRALAM OAKES"/>
    <s v="LITTER PICK COSTS"/>
    <x v="27"/>
    <m/>
    <n v="400"/>
  </r>
  <r>
    <d v="2022-10-07T00:00:00"/>
    <s v="S/O"/>
    <s v="CONTRACT"/>
    <s v="Q3"/>
    <s v="FREEOLA"/>
    <s v="WEBSITE FEE"/>
    <x v="8"/>
    <n v="2.09"/>
    <n v="12.56"/>
  </r>
  <r>
    <d v="2022-11-08T00:00:00"/>
    <s v="S/O"/>
    <s v="CONTRACT"/>
    <s v="Q3"/>
    <s v="FREEOLA"/>
    <s v="EMAIL QRT CHARGE"/>
    <x v="8"/>
    <n v="1.2"/>
    <n v="7.2"/>
  </r>
  <r>
    <d v="2022-11-25T00:00:00"/>
    <n v="928"/>
    <s v="EXPENSES"/>
    <s v="Q3"/>
    <s v="LYNDSEY SANDISON"/>
    <s v="XMAS LIGHT SWITCH ON EXPENSES"/>
    <x v="26"/>
    <m/>
    <n v="467.95"/>
  </r>
  <r>
    <d v="2022-12-05T00:00:00"/>
    <n v="929"/>
    <s v="CONTRACT"/>
    <s v="Q3"/>
    <s v="LYNDSEY SANDISON"/>
    <s v="SALARY- NOVEMBER"/>
    <x v="0"/>
    <m/>
    <n v="797.91"/>
  </r>
  <r>
    <d v="2022-12-05T00:00:00"/>
    <n v="929"/>
    <s v="CONTRACT"/>
    <s v="Q3"/>
    <s v="LYNDSEY SANDISON"/>
    <s v="Mobile phone – NOV"/>
    <x v="1"/>
    <n v="1.1000000000000001"/>
    <n v="6.6"/>
  </r>
  <r>
    <d v="2022-12-05T00:00:00"/>
    <n v="929"/>
    <s v="CONTRACT"/>
    <s v="Q3"/>
    <s v="LYNDSEY SANDISON"/>
    <s v="Mileage NOV"/>
    <x v="2"/>
    <m/>
    <n v="31.6"/>
  </r>
  <r>
    <d v="2022-12-05T00:00:00"/>
    <n v="929"/>
    <s v="CONTRACT"/>
    <s v="Q3"/>
    <s v="LYNDSEY SANDISON"/>
    <s v="CHAIRMANS ALLOWANCE EXPENDITURE"/>
    <x v="28"/>
    <m/>
    <n v="63"/>
  </r>
  <r>
    <d v="2022-12-05T00:00:00"/>
    <n v="929"/>
    <s v="CONTRACT"/>
    <s v="Q3"/>
    <s v="LYNDSEY SANDISON"/>
    <s v="STAMPS"/>
    <x v="3"/>
    <m/>
    <n v="5.44"/>
  </r>
  <r>
    <d v="2022-12-07T00:00:00"/>
    <s v="DD"/>
    <s v="CONTRACT"/>
    <s v="Q3"/>
    <s v="NEST"/>
    <s v="PENSION CONTRUBUTION -JULY"/>
    <x v="24"/>
    <m/>
    <n v="24.09"/>
  </r>
  <r>
    <d v="2022-12-05T00:00:00"/>
    <n v="930"/>
    <s v="CONTRACT"/>
    <s v="Q3"/>
    <s v="ASH WASTE SERVICES LTD"/>
    <s v="CHURCH BIN HIRE"/>
    <x v="5"/>
    <n v="21.91"/>
    <n v="131.46"/>
  </r>
  <r>
    <d v="2022-12-05T00:00:00"/>
    <n v="931"/>
    <s v="CONTRACT"/>
    <s v="Q3"/>
    <s v="CG SERVICES CHESHIRE LTD"/>
    <s v="GRASS CUTTING"/>
    <x v="6"/>
    <n v="42"/>
    <n v="252"/>
  </r>
  <r>
    <d v="2022-12-05T00:00:00"/>
    <n v="932"/>
    <s v="CONTRACT"/>
    <s v="Q3"/>
    <s v="NORTHWICH TOWN COUNCIL"/>
    <s v="SKIP HIRE 2021 + 2022 (LITTERPICK WASTE)"/>
    <x v="27"/>
    <n v="160"/>
    <n v="960"/>
  </r>
  <r>
    <d v="2022-12-05T00:00:00"/>
    <n v="932"/>
    <s v="CONTRACT"/>
    <s v="Q3"/>
    <s v="NORTHWICH TOWN COUNCIL"/>
    <s v="FLOWER PLANTER"/>
    <x v="13"/>
    <n v="48"/>
    <n v="288"/>
  </r>
  <r>
    <d v="2022-12-05T00:00:00"/>
    <n v="933"/>
    <s v="PO"/>
    <s v="Q3"/>
    <s v="LOSTOCK CHURCH HALL"/>
    <s v="HALL HIRE FOR XMAS LIGHT SWITCH ON"/>
    <x v="26"/>
    <m/>
    <n v="75"/>
  </r>
  <r>
    <d v="2022-12-05T00:00:00"/>
    <n v="934"/>
    <s v="CONTRACT"/>
    <s v="Q3"/>
    <s v="DM PAYROLL"/>
    <s v="6 MONTH FEE"/>
    <x v="21"/>
    <m/>
    <n v="60"/>
  </r>
  <r>
    <d v="2022-12-05T00:00:00"/>
    <n v="935"/>
    <s v="PO"/>
    <s v="Q3"/>
    <s v="DEFIB4LIFE"/>
    <s v="DEFIB BATTERY "/>
    <x v="7"/>
    <n v="52.6"/>
    <n v="315.60000000000002"/>
  </r>
  <r>
    <d v="2022-12-05T00:00:00"/>
    <n v="936"/>
    <s v="GRANT"/>
    <s v="Q3"/>
    <s v="LOSTOCK GRALAM MOTHER AND TODDLER GROUP"/>
    <s v="S137 GRANT APPLICATION "/>
    <x v="15"/>
    <m/>
    <n v="200"/>
  </r>
  <r>
    <d v="2022-12-05T00:00:00"/>
    <n v="937"/>
    <s v="GRANT"/>
    <s v="Q3"/>
    <s v="ST JOHN CHURCH"/>
    <s v="CHURCH YARD MAINT GRANT"/>
    <x v="29"/>
    <m/>
    <n v="1600"/>
  </r>
  <r>
    <d v="2023-01-09T00:00:00"/>
    <n v="938"/>
    <s v="CONTRACT"/>
    <s v="Q4"/>
    <s v="LYNDSEY SANDISON"/>
    <s v="DECEMBER- WAGES + BACK PAY"/>
    <x v="0"/>
    <m/>
    <n v="1197.95"/>
  </r>
  <r>
    <d v="2023-01-09T00:00:00"/>
    <n v="938"/>
    <s v="CONTRACT"/>
    <s v="Q4"/>
    <s v="LYNDSEY SANDISON"/>
    <s v="Mobile phone – December"/>
    <x v="1"/>
    <n v="1"/>
    <n v="6"/>
  </r>
  <r>
    <d v="2023-01-09T00:00:00"/>
    <n v="938"/>
    <s v="CONTRACT"/>
    <s v="Q4"/>
    <s v="LYNDSEY SANDISON"/>
    <s v="Mileage December"/>
    <x v="2"/>
    <m/>
    <n v="12.8"/>
  </r>
  <r>
    <d v="2023-01-09T00:00:00"/>
    <n v="938"/>
    <s v="CONTRACT"/>
    <s v="Q4"/>
    <s v="LYNDSEY SANDISON"/>
    <s v="POSTAGE STAMPS"/>
    <x v="3"/>
    <m/>
    <n v="5.44"/>
  </r>
  <r>
    <d v="2023-01-09T00:00:00"/>
    <s v="DD"/>
    <s v="CONTRACT"/>
    <s v="Q4"/>
    <s v="NEST"/>
    <s v="PENSION CONTRUBUTION -DEC + BACK PAY"/>
    <x v="24"/>
    <m/>
    <n v="75.569999999999993"/>
  </r>
  <r>
    <d v="2023-01-09T00:00:00"/>
    <n v="939"/>
    <s v="CONTRACT"/>
    <s v="Q4"/>
    <s v="HMRC"/>
    <s v="TAX + NI"/>
    <x v="4"/>
    <m/>
    <n v="278.81"/>
  </r>
  <r>
    <d v="2023-01-09T00:00:00"/>
    <n v="940"/>
    <s v="CONTRACT"/>
    <s v="Q4"/>
    <s v="ASH WASTE SERVICES LTD"/>
    <s v="DECEMBER BIN HIRE"/>
    <x v="5"/>
    <n v="26.69"/>
    <n v="160.13999999999999"/>
  </r>
  <r>
    <d v="2023-01-09T00:00:00"/>
    <n v="941"/>
    <s v="CONTRACT"/>
    <s v="Q4"/>
    <s v="NORTHWICH TOWN COUNCIL"/>
    <s v="CHRISTMAS TREE"/>
    <x v="30"/>
    <n v="454.8"/>
    <n v="2728.8"/>
  </r>
  <r>
    <d v="2023-01-09T00:00:00"/>
    <n v="942"/>
    <s v="CONTRACT"/>
    <s v="Q4"/>
    <s v="ROYAL MAIL GROUP LTD"/>
    <s v="PO BOX RENEWAL"/>
    <x v="31"/>
    <n v="63"/>
    <n v="378"/>
  </r>
  <r>
    <d v="2023-01-09T00:00:00"/>
    <n v="944"/>
    <s v="EXPENSES"/>
    <s v="Q4"/>
    <s v="MARK VENABLES"/>
    <s v="BROOM + GLOVES FOR VOLUNTEER LITTER PICKER"/>
    <x v="32"/>
    <n v="2.69"/>
    <n v="16.12"/>
  </r>
  <r>
    <d v="2023-01-09T00:00:00"/>
    <n v="945"/>
    <s v="CONTRACT"/>
    <s v="Q4"/>
    <s v="LOSTOCK CHURCH HALL"/>
    <s v="ANNUAL HIRES CHARGE 2022-23"/>
    <x v="33"/>
    <m/>
    <n v="288"/>
  </r>
  <r>
    <d v="2023-01-09T00:00:00"/>
    <n v="946"/>
    <s v="PO"/>
    <s v="Q4"/>
    <s v="BROXAP LTD"/>
    <s v="GYM EQUIPMENT- LOTTO GRANT"/>
    <x v="34"/>
    <n v="1300.2"/>
    <n v="7801.2"/>
  </r>
  <r>
    <d v="2023-01-11T00:00:00"/>
    <s v="S/O"/>
    <s v="CONTRACT"/>
    <s v="Q4"/>
    <s v="FREEOLA"/>
    <s v="WEBSITE FEE"/>
    <x v="8"/>
    <n v="2.09"/>
    <n v="12.56"/>
  </r>
  <r>
    <d v="2023-02-06T00:00:00"/>
    <n v="947"/>
    <s v="CONTRACT"/>
    <s v="Q4"/>
    <s v="LYNDSEY SANDISON"/>
    <s v="JANUARY- WAGES"/>
    <x v="0"/>
    <m/>
    <n v="846.59"/>
  </r>
  <r>
    <d v="2023-02-06T00:00:00"/>
    <n v="947"/>
    <s v="CONTRACT"/>
    <s v="Q4"/>
    <s v="LYNDSEY SANDISON"/>
    <s v="Mobile phone – JAN"/>
    <x v="1"/>
    <n v="1.05"/>
    <n v="6.3"/>
  </r>
  <r>
    <d v="2023-02-06T00:00:00"/>
    <n v="947"/>
    <s v="CONTRACT"/>
    <s v="Q4"/>
    <s v="LYNDSEY SANDISON"/>
    <s v="Mileage JAN"/>
    <x v="2"/>
    <m/>
    <n v="16"/>
  </r>
  <r>
    <d v="2023-02-06T00:00:00"/>
    <n v="947"/>
    <s v="CONTRACT"/>
    <s v="Q4"/>
    <s v="LYNDSEY SANDISON"/>
    <s v="POSTAGE STAMPS"/>
    <x v="3"/>
    <m/>
    <n v="5.44"/>
  </r>
  <r>
    <d v="2023-02-06T00:00:00"/>
    <n v="948"/>
    <s v="CONTRACT"/>
    <s v="Q4"/>
    <s v="ASH WASTE SERVICES LTD"/>
    <s v="BIN HIRE"/>
    <x v="5"/>
    <n v="22.48"/>
    <n v="134.88"/>
  </r>
  <r>
    <d v="2023-02-06T00:00:00"/>
    <n v="949"/>
    <s v="CONTRACT"/>
    <s v="Q4"/>
    <s v="CG SERVICES CHESHIRE LTD"/>
    <s v="GRASS CUTTING"/>
    <x v="6"/>
    <n v="42"/>
    <n v="252"/>
  </r>
  <r>
    <d v="2023-02-06T00:00:00"/>
    <n v="949"/>
    <s v="CONTRACT"/>
    <s v="Q4"/>
    <s v="CG SERVICES CHESHIRE LTD"/>
    <s v="GRASS CUTTING"/>
    <x v="6"/>
    <n v="42"/>
    <n v="252"/>
  </r>
  <r>
    <d v="2023-02-06T00:00:00"/>
    <n v="950"/>
    <s v="EXPENSES"/>
    <s v="Q4"/>
    <s v="MARK VENABLES"/>
    <s v="FENCE POSTS + CLEANING PRODUCTS"/>
    <x v="32"/>
    <m/>
    <n v="39.54"/>
  </r>
  <r>
    <d v="2023-02-06T00:00:00"/>
    <n v="951"/>
    <s v="CONTRACT"/>
    <s v="Q4"/>
    <s v="ACCESS ABILITY"/>
    <s v="CCTV ANNUAL SUBS"/>
    <x v="8"/>
    <n v="10"/>
    <n v="60"/>
  </r>
  <r>
    <d v="2023-02-06T00:00:00"/>
    <n v="952"/>
    <s v="PO"/>
    <s v="Q4"/>
    <s v="SAFETY SIGNS &amp; NOTICES LTD"/>
    <s v="GYM SIGNS"/>
    <x v="34"/>
    <n v="16.66"/>
    <n v="99.94"/>
  </r>
  <r>
    <d v="2023-02-06T00:00:00"/>
    <n v="953"/>
    <s v="CONTRACT"/>
    <s v="Q4"/>
    <s v="HAGS SMP LTD"/>
    <s v="OPERATIONAL PLAY INSP"/>
    <x v="14"/>
    <n v="13.65"/>
    <n v="81.900000000000006"/>
  </r>
  <r>
    <d v="2023-02-06T00:00:00"/>
    <n v="954"/>
    <s v="PO"/>
    <s v="Q4"/>
    <s v="GROUNDWORKS &amp; LEISURE SERVICES"/>
    <s v="GYM FENCE"/>
    <x v="34"/>
    <n v="238"/>
    <n v="1428"/>
  </r>
  <r>
    <d v="2023-02-08T00:00:00"/>
    <s v="DD"/>
    <s v="CONTRACT"/>
    <s v="Q4"/>
    <s v="NEST"/>
    <s v="PENSION CONTRUBUTION"/>
    <x v="24"/>
    <m/>
    <n v="29.81"/>
  </r>
  <r>
    <d v="2023-02-08T00:00:00"/>
    <s v="S/O"/>
    <s v="CONTRACT"/>
    <s v="Q4"/>
    <s v="FREEOLA"/>
    <s v="EMAIL QRT CHARGE"/>
    <x v="8"/>
    <n v="1.2"/>
    <n v="7.2"/>
  </r>
  <r>
    <d v="2023-03-06T00:00:00"/>
    <n v="955"/>
    <s v="CONTRACT"/>
    <s v="Q4"/>
    <s v="LYNDSEY SANDISON"/>
    <s v="FEBRUARY- WAGES"/>
    <x v="0"/>
    <m/>
    <n v="846.59"/>
  </r>
  <r>
    <d v="2023-03-06T00:00:00"/>
    <n v="955"/>
    <s v="CONTRACT"/>
    <s v="Q4"/>
    <s v="LYNDSEY SANDISON"/>
    <s v="Mobile phone – FEB"/>
    <x v="1"/>
    <n v="1.05"/>
    <n v="6.3"/>
  </r>
  <r>
    <d v="2023-03-06T00:00:00"/>
    <n v="955"/>
    <s v="CONTRACT"/>
    <s v="Q4"/>
    <s v="LYNDSEY SANDISON"/>
    <s v="Mileage Feb"/>
    <x v="2"/>
    <m/>
    <n v="16"/>
  </r>
  <r>
    <d v="2023-03-08T00:00:00"/>
    <s v="DD"/>
    <s v="CONTRACT"/>
    <s v="Q4"/>
    <s v="NEST"/>
    <s v="PENSION CONTRUBUTION"/>
    <x v="24"/>
    <m/>
    <n v="29.81"/>
  </r>
  <r>
    <d v="2023-03-06T00:00:00"/>
    <n v="956"/>
    <s v="CONTRACT"/>
    <s v="Q4"/>
    <s v="ASH WASTE SERVICES LTD"/>
    <s v="BIN HIRE"/>
    <x v="5"/>
    <n v="22.84"/>
    <n v="137.04"/>
  </r>
  <r>
    <d v="2023-03-06T00:00:00"/>
    <n v="957"/>
    <s v="CONTRACT"/>
    <s v="Q4"/>
    <s v="CG SERVICES CHESHIRE LTD"/>
    <s v="GRASS CUTTING"/>
    <x v="6"/>
    <n v="42"/>
    <n v="252"/>
  </r>
  <r>
    <d v="2023-03-06T00:00:00"/>
    <n v="958"/>
    <s v="EXPENSES"/>
    <s v="Q4"/>
    <s v="MARK VENABLES"/>
    <s v="DOME NUT FOR GYM SIGNS"/>
    <x v="34"/>
    <m/>
    <n v="5.58"/>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2">
  <r>
    <d v="2022-04-04T00:00:00"/>
    <n v="869"/>
    <s v="CONTRACT"/>
    <s v="Q1"/>
    <s v="LYNDSEY SANDISON"/>
    <s v="APRIL SALARY"/>
    <x v="0"/>
    <m/>
    <n v="909.77"/>
  </r>
  <r>
    <d v="2022-04-04T00:00:00"/>
    <n v="869"/>
    <s v="EXPENSES"/>
    <s v="Q1"/>
    <s v="LYNDSEY SANDISON"/>
    <s v="Mobile phone – APRIL"/>
    <x v="1"/>
    <n v="1"/>
    <n v="6"/>
  </r>
  <r>
    <d v="2022-04-04T00:00:00"/>
    <n v="869"/>
    <s v="EXPENSES"/>
    <s v="Q1"/>
    <s v="LYNDSEY SANDISON"/>
    <s v="Mileage APRIL"/>
    <x v="2"/>
    <m/>
    <n v="12.8"/>
  </r>
  <r>
    <d v="2022-04-04T00:00:00"/>
    <n v="869"/>
    <s v="EXPENSES"/>
    <s v="Q1"/>
    <s v="LYNDSEY SANDISON"/>
    <s v="STAMPS 12X2ND CLASS"/>
    <x v="3"/>
    <m/>
    <n v="7.92"/>
  </r>
  <r>
    <d v="2022-04-04T00:00:00"/>
    <n v="870"/>
    <s v="CONTRACT"/>
    <s v="Q1"/>
    <s v="HMRC"/>
    <s v="TAX &amp; NI"/>
    <x v="4"/>
    <m/>
    <n v="39.700000000000003"/>
  </r>
  <r>
    <d v="2022-04-04T00:00:00"/>
    <n v="871"/>
    <s v="CONTRACT"/>
    <s v="Q1"/>
    <s v="ASH WASTE SERVICES LTD"/>
    <s v="CHURCH BIN HIRE"/>
    <x v="5"/>
    <n v="20.14"/>
    <n v="120.86"/>
  </r>
  <r>
    <d v="2022-04-04T00:00:00"/>
    <n v="872"/>
    <s v="CONTRACT"/>
    <s v="Q1"/>
    <s v="CG SERVICES CHESHIRE LTD"/>
    <s v="GRASS CUTTING"/>
    <x v="6"/>
    <n v="35.33"/>
    <n v="212"/>
  </r>
  <r>
    <d v="2022-04-04T00:00:00"/>
    <n v="873"/>
    <s v="EXPENSES"/>
    <s v="Q1"/>
    <s v="MARK VENABLES"/>
    <s v="JUBILEE TREE PLANTING EXPENSES"/>
    <x v="7"/>
    <m/>
    <n v="9"/>
  </r>
  <r>
    <d v="2022-04-08T00:00:00"/>
    <s v="S/O"/>
    <s v="CONTRACT"/>
    <s v="Q1"/>
    <s v="FREEOLA"/>
    <s v="WEBSITE FEE"/>
    <x v="8"/>
    <n v="2.09"/>
    <n v="12.56"/>
  </r>
  <r>
    <d v="2022-05-09T00:00:00"/>
    <n v="874"/>
    <s v="CONTRACT"/>
    <s v="Q1"/>
    <s v="LYNDSEY SANDISON"/>
    <s v="MAY SALARY"/>
    <x v="0"/>
    <m/>
    <n v="811.05"/>
  </r>
  <r>
    <d v="2022-05-09T00:00:00"/>
    <n v="874"/>
    <s v="CONTRACT"/>
    <s v="Q1"/>
    <s v="LYNDSEY SANDISON"/>
    <s v="Mobile phone – MAY"/>
    <x v="1"/>
    <n v="1"/>
    <n v="6"/>
  </r>
  <r>
    <d v="2022-05-09T00:00:00"/>
    <n v="874"/>
    <s v="CONTRACT"/>
    <s v="Q1"/>
    <s v="LYNDSEY SANDISON"/>
    <s v="Mileage MAY"/>
    <x v="2"/>
    <m/>
    <n v="16"/>
  </r>
  <r>
    <d v="2022-05-09T00:00:00"/>
    <n v="874"/>
    <s v="EXPENSES"/>
    <s v="Q1"/>
    <s v="LYNDSEY SANDISON"/>
    <s v="POSTAGE OF YEAR END FOLDER"/>
    <x v="3"/>
    <m/>
    <n v="9.0500000000000007"/>
  </r>
  <r>
    <d v="2022-05-09T00:00:00"/>
    <n v="874"/>
    <s v="EXPENSES"/>
    <s v="Q1"/>
    <s v="LYNDSEY SANDISON"/>
    <s v="BIKE LOCK FOR NEW GATE"/>
    <x v="9"/>
    <n v="3.11"/>
    <n v="18.63"/>
  </r>
  <r>
    <d v="2022-05-09T00:00:00"/>
    <n v="875"/>
    <s v="CONTRACT"/>
    <s v="Q1"/>
    <s v="JDH BUSINESS SERVICES LTD"/>
    <s v="ANNUAL INTERNAL AUDIT"/>
    <x v="10"/>
    <n v="56.4"/>
    <n v="338.4"/>
  </r>
  <r>
    <d v="2022-05-09T00:00:00"/>
    <n v="876"/>
    <s v="PO"/>
    <s v="Q1"/>
    <s v="THE WORKSHOP ABBERFELDY"/>
    <s v="GREEN CANOPY PLAQUE"/>
    <x v="7"/>
    <m/>
    <n v="34.9"/>
  </r>
  <r>
    <d v="2022-05-09T00:00:00"/>
    <n v="877"/>
    <s v="PO"/>
    <s v="Q1"/>
    <s v="INDIGO SURVEYS LTD"/>
    <s v="TREE INSPECTION"/>
    <x v="11"/>
    <n v="72"/>
    <n v="432"/>
  </r>
  <r>
    <d v="2022-05-09T00:00:00"/>
    <n v="878"/>
    <s v="CONTRACT"/>
    <s v="Q1"/>
    <s v="CG SERVICES CHESHIRE LTD"/>
    <s v="GRASS CUTTING"/>
    <x v="6"/>
    <n v="42"/>
    <n v="252"/>
  </r>
  <r>
    <d v="2022-05-09T00:00:00"/>
    <n v="879"/>
    <s v="CONTRACT"/>
    <s v="Q1"/>
    <s v="CHALC"/>
    <s v="ANNUAL SUBSCRIPTION"/>
    <x v="12"/>
    <m/>
    <n v="543.24"/>
  </r>
  <r>
    <d v="2022-05-09T00:00:00"/>
    <n v="880"/>
    <s v="CONTRACT"/>
    <s v="Q1"/>
    <s v="ASH WASTE SERVICES LTD"/>
    <s v="CHURCH BIN HIRE"/>
    <x v="5"/>
    <n v="25.05"/>
    <n v="150.30000000000001"/>
  </r>
  <r>
    <d v="2022-05-09T00:00:00"/>
    <n v="881"/>
    <s v="PO"/>
    <s v="Q1"/>
    <s v="RM GROUNDWORKS"/>
    <s v="DROP KERB AND GATE"/>
    <x v="9"/>
    <n v="462"/>
    <n v="2772"/>
  </r>
  <r>
    <d v="2022-05-09T00:00:00"/>
    <n v="882"/>
    <s v="EXPENSES"/>
    <s v="Q1"/>
    <s v="K. HODGKINSON"/>
    <s v="FLOWERS FOR PLANTER (JUBILEE)"/>
    <x v="13"/>
    <m/>
    <n v="20"/>
  </r>
  <r>
    <d v="2022-05-09T00:00:00"/>
    <n v="883"/>
    <s v="CONTRACT"/>
    <s v="Q1"/>
    <s v="PLAY SAFETY LIMITED"/>
    <s v="ANNUAL PLAY AREA INSPECTION"/>
    <x v="14"/>
    <n v="18.2"/>
    <n v="109.2"/>
  </r>
  <r>
    <d v="2022-05-09T00:00:00"/>
    <n v="884"/>
    <s v="GRANT"/>
    <s v="Q1"/>
    <s v="DRAIG WARDLE"/>
    <s v="S137 GRANT - FOOTBALL BIBS"/>
    <x v="15"/>
    <m/>
    <n v="75"/>
  </r>
  <r>
    <d v="2022-05-10T00:00:00"/>
    <s v="S/O"/>
    <s v="CONTRACT"/>
    <s v="Q1"/>
    <s v="FREEOLA"/>
    <s v="EMAIL QRT CHARGE"/>
    <x v="8"/>
    <n v="1.2"/>
    <n v="7.2"/>
  </r>
  <r>
    <d v="2022-06-06T00:00:00"/>
    <n v="885"/>
    <s v="PO"/>
    <s v="Q1"/>
    <s v="THE WORKSHOP ABBERFELDY"/>
    <s v="VAT ELIMENT OF GREEN CANOPY INVOICE"/>
    <x v="16"/>
    <n v="6.98"/>
    <n v="6.98"/>
  </r>
  <r>
    <d v="2022-06-06T00:00:00"/>
    <n v="886"/>
    <s v="CONTRACT"/>
    <s v="Q1"/>
    <s v="LYNDSEY SANDISON"/>
    <s v="JUNESALARY"/>
    <x v="0"/>
    <m/>
    <n v="810.85"/>
  </r>
  <r>
    <d v="2022-06-06T00:00:00"/>
    <n v="886"/>
    <s v="CONTRACT"/>
    <s v="Q1"/>
    <s v="LYNDSEY SANDISON"/>
    <s v="Mobile phone – JUNE"/>
    <x v="1"/>
    <m/>
    <n v="6"/>
  </r>
  <r>
    <d v="2022-06-06T00:00:00"/>
    <n v="886"/>
    <s v="CONTRACT"/>
    <s v="Q1"/>
    <s v="LYNDSEY SANDISON"/>
    <s v="Mileage JUNE"/>
    <x v="2"/>
    <m/>
    <n v="16"/>
  </r>
  <r>
    <d v="2022-06-06T00:00:00"/>
    <n v="886"/>
    <s v="CONTRACT"/>
    <s v="Q1"/>
    <s v="LYNDSEY SANDISON"/>
    <s v="POSTAGE STAMPS"/>
    <x v="3"/>
    <m/>
    <n v="8.16"/>
  </r>
  <r>
    <d v="2022-06-06T00:00:00"/>
    <n v="886"/>
    <s v="CONTRACT"/>
    <s v="Q1"/>
    <s v="LYNDSEY SANDISON"/>
    <s v="INK"/>
    <x v="17"/>
    <m/>
    <n v="3.46"/>
  </r>
  <r>
    <d v="2022-06-06T00:00:00"/>
    <n v="887"/>
    <s v="CONTRACT"/>
    <s v="Q1"/>
    <s v="ASH WASTE SERVICES LTD"/>
    <s v="CHURCH BIN HIRE"/>
    <x v="5"/>
    <n v="20.99"/>
    <n v="125.96"/>
  </r>
  <r>
    <d v="2022-06-06T00:00:00"/>
    <n v="888"/>
    <s v="CONTRACT"/>
    <s v="Q1"/>
    <s v="CG SERVICES CHESHIRE LTD"/>
    <s v="GRASS CUTTING"/>
    <x v="6"/>
    <n v="42"/>
    <n v="252"/>
  </r>
  <r>
    <d v="2022-05-26T00:00:00"/>
    <s v="DD"/>
    <s v="CONTRACT"/>
    <s v="Q1"/>
    <s v="ICO"/>
    <s v="ANNUAL FEE"/>
    <x v="18"/>
    <m/>
    <n v="35"/>
  </r>
  <r>
    <d v="2022-07-04T00:00:00"/>
    <n v="889"/>
    <s v="CONTRACT"/>
    <s v="Q2"/>
    <s v="LYNDSEY SANDISON"/>
    <s v="JUNE SALARY"/>
    <x v="0"/>
    <m/>
    <n v="810.85"/>
  </r>
  <r>
    <d v="2022-07-04T00:00:00"/>
    <n v="889"/>
    <s v="CONTRACT"/>
    <s v="Q2"/>
    <s v="LYNDSEY SANDISON"/>
    <s v="Mobile phone – JUNE"/>
    <x v="1"/>
    <n v="1.05"/>
    <n v="6.3"/>
  </r>
  <r>
    <d v="2022-07-04T00:00:00"/>
    <n v="889"/>
    <s v="CONTRACT"/>
    <s v="Q2"/>
    <s v="LYNDSEY SANDISON"/>
    <s v="Mileage JUNE"/>
    <x v="2"/>
    <m/>
    <n v="16"/>
  </r>
  <r>
    <d v="2022-07-04T00:00:00"/>
    <n v="889"/>
    <s v="CONTRACT"/>
    <s v="Q2"/>
    <s v="LYNDSEY SANDISON"/>
    <s v="STATIONARY"/>
    <x v="17"/>
    <m/>
    <n v="5.25"/>
  </r>
  <r>
    <d v="2022-07-04T00:00:00"/>
    <n v="890"/>
    <s v="CONTRACT"/>
    <s v="Q2"/>
    <s v="HMRC"/>
    <s v="TAX + NI"/>
    <x v="4"/>
    <m/>
    <n v="42.28"/>
  </r>
  <r>
    <d v="2022-07-04T00:00:00"/>
    <n v="891"/>
    <s v="EXPENSES"/>
    <s v="Q2"/>
    <s v="MARK VENABLES"/>
    <s v="EXPENSES - FENCE RAIL FOR PARK"/>
    <x v="11"/>
    <n v="1.46"/>
    <n v="8.76"/>
  </r>
  <r>
    <d v="2022-07-04T00:00:00"/>
    <n v="892"/>
    <s v="CONTRACT"/>
    <s v="Q2"/>
    <s v="CG SERVICES CHESHIRE LTD"/>
    <s v="GRASS CUTTING"/>
    <x v="6"/>
    <n v="42"/>
    <n v="252"/>
  </r>
  <r>
    <d v="2022-07-04T00:00:00"/>
    <n v="893"/>
    <s v="CONTRACT"/>
    <s v="Q2"/>
    <s v="NPOWER COMMERCIAL GAS"/>
    <s v="XMAS LIGHT ELECTRIC BILL"/>
    <x v="19"/>
    <n v="0.89"/>
    <n v="18.739999999999998"/>
  </r>
  <r>
    <d v="2022-07-04T00:00:00"/>
    <n v="894"/>
    <s v="CONTRACT"/>
    <s v="Q2"/>
    <s v="MID CHESHIRE FOOTPATH SOCIETY"/>
    <s v="SUBS"/>
    <x v="20"/>
    <m/>
    <n v="8"/>
  </r>
  <r>
    <d v="2022-07-04T00:00:00"/>
    <n v="895"/>
    <s v="PO"/>
    <s v="Q2"/>
    <s v="KBS DEPOT"/>
    <s v="MEMORIAL BENCH"/>
    <x v="7"/>
    <n v="117.3"/>
    <n v="703.8"/>
  </r>
  <r>
    <d v="2022-07-04T00:00:00"/>
    <n v="896"/>
    <s v="CONTRACT"/>
    <s v="Q2"/>
    <s v="ASH WASTE SERVICES LTD"/>
    <s v="CHURCH BIN HIRE"/>
    <x v="5"/>
    <n v="19.73"/>
    <n v="118.4"/>
  </r>
  <r>
    <d v="2022-07-07T00:00:00"/>
    <s v="S/O"/>
    <s v="CONTRACT"/>
    <s v="Q2"/>
    <s v="FREEOLA"/>
    <s v="WEBSITE FEE"/>
    <x v="8"/>
    <n v="2.09"/>
    <n v="12.56"/>
  </r>
  <r>
    <d v="2022-08-01T00:00:00"/>
    <n v="897"/>
    <s v="CONTRACT"/>
    <s v="Q2"/>
    <s v="LYNDSEY SANDISON"/>
    <s v="SALARY- JULY"/>
    <x v="0"/>
    <m/>
    <n v="797.91"/>
  </r>
  <r>
    <d v="2022-08-01T00:00:00"/>
    <n v="897"/>
    <s v="CONTRACT"/>
    <s v="Q2"/>
    <s v="LYNDSEY SANDISON"/>
    <s v="Mobile phone – JULY"/>
    <x v="1"/>
    <n v="1.05"/>
    <n v="6.3"/>
  </r>
  <r>
    <d v="2022-08-01T00:00:00"/>
    <n v="897"/>
    <s v="CONTRACT"/>
    <s v="Q2"/>
    <s v="LYNDSEY SANDISON"/>
    <s v="Mileage JULY"/>
    <x v="2"/>
    <m/>
    <n v="17.600000000000001"/>
  </r>
  <r>
    <d v="2022-08-01T00:00:00"/>
    <n v="897"/>
    <s v="CONTRACT"/>
    <s v="Q2"/>
    <s v="LYNDSEY SANDISON"/>
    <s v="POSTAGE STAMPS"/>
    <x v="3"/>
    <m/>
    <n v="11.4"/>
  </r>
  <r>
    <d v="2022-08-01T00:00:00"/>
    <n v="897"/>
    <s v="CONTRACT"/>
    <s v="Q2"/>
    <s v="LYNDSEY SANDISON"/>
    <s v="VARNISH FOR PC OWNED PUBLIC BENCH"/>
    <x v="7"/>
    <m/>
    <n v="11.5"/>
  </r>
  <r>
    <d v="2022-08-01T00:00:00"/>
    <n v="897"/>
    <s v="CONTRACT"/>
    <s v="Q2"/>
    <s v="LYNDSEY SANDISON"/>
    <s v="HS2 PETITION FEE"/>
    <x v="16"/>
    <m/>
    <n v="20"/>
  </r>
  <r>
    <d v="2022-08-01T00:00:00"/>
    <n v="898"/>
    <s v="CONTRACT"/>
    <s v="Q2"/>
    <s v="ASH WASTE SERVICES LTD"/>
    <s v="CHURCH BIN HIRE"/>
    <x v="5"/>
    <n v="23.97"/>
    <n v="143.82"/>
  </r>
  <r>
    <d v="2022-08-01T00:00:00"/>
    <n v="899"/>
    <s v="CONTRACT"/>
    <s v="Q2"/>
    <s v="CG SERVICES CHESHIRE LTD"/>
    <s v="GRASS CUTTING"/>
    <x v="6"/>
    <n v="42"/>
    <n v="252"/>
  </r>
  <r>
    <d v="2022-08-01T00:00:00"/>
    <n v="900"/>
    <s v="CONTRACT"/>
    <s v="Q2"/>
    <s v="DM PAYROLL"/>
    <s v="6 MONTH FEE"/>
    <x v="21"/>
    <m/>
    <n v="60"/>
  </r>
  <r>
    <d v="2022-08-01T00:00:00"/>
    <n v="901"/>
    <s v="CONTRACT"/>
    <s v="Q2"/>
    <s v="ZURICH MUNICIPAL"/>
    <s v="ANNUAL INSURANCE"/>
    <x v="22"/>
    <m/>
    <n v="1032.8900000000001"/>
  </r>
  <r>
    <d v="2022-08-01T00:00:00"/>
    <n v="902"/>
    <s v="CONTRACT"/>
    <s v="Q2"/>
    <s v="LOSTOCK GRALAM PRIMARY SCHOOL"/>
    <s v="S.137 GRANT"/>
    <x v="15"/>
    <m/>
    <n v="100"/>
  </r>
  <r>
    <d v="2022-08-01T00:00:00"/>
    <n v="903"/>
    <s v="CONTRACT"/>
    <s v="Q2"/>
    <s v="CHALC"/>
    <s v="CLLR TRAINING COURSE"/>
    <x v="23"/>
    <m/>
    <n v="25"/>
  </r>
  <r>
    <d v="2022-08-01T00:00:00"/>
    <n v="904"/>
    <s v="CONTRACT"/>
    <s v="Q2"/>
    <s v="PKF LITTKEJOHN LLP"/>
    <s v="ANNUAL EXTERNAL AUDIT FEE"/>
    <x v="10"/>
    <n v="80"/>
    <n v="480"/>
  </r>
  <r>
    <d v="2022-08-07T00:00:00"/>
    <s v="DD"/>
    <s v="CONTRACT"/>
    <s v="Q2"/>
    <s v="NEST"/>
    <s v="PENSION CONTRUBUTION FOR JULY"/>
    <x v="24"/>
    <m/>
    <n v="24.09"/>
  </r>
  <r>
    <d v="2022-08-08T00:00:00"/>
    <s v="S/O"/>
    <s v="CONTRACT"/>
    <s v="Q2"/>
    <s v="FREEOLA"/>
    <s v="EMAIL QRT CHARGE"/>
    <x v="8"/>
    <n v="1.2"/>
    <n v="7.2"/>
  </r>
  <r>
    <d v="2022-08-24T00:00:00"/>
    <s v="DD"/>
    <s v="CONTRACT"/>
    <s v="Q2"/>
    <s v="NEST"/>
    <s v="PENSION CONTRUBUTION -APR, MAY, JUN"/>
    <x v="24"/>
    <m/>
    <n v="32.840000000000003"/>
  </r>
  <r>
    <d v="2022-09-05T00:00:00"/>
    <n v="905"/>
    <s v="CONTRACT"/>
    <s v="Q2"/>
    <s v="LYNDSEY SANDISON"/>
    <s v="SALARY- AUGUST"/>
    <x v="0"/>
    <m/>
    <n v="797.71"/>
  </r>
  <r>
    <d v="2022-09-05T00:00:00"/>
    <n v="905"/>
    <s v="CONTRACT"/>
    <s v="Q2"/>
    <s v="LYNDSEY SANDISON"/>
    <s v="Mobile phone – AUGUST"/>
    <x v="1"/>
    <n v="1.05"/>
    <n v="6.3"/>
  </r>
  <r>
    <d v="2022-09-05T00:00:00"/>
    <n v="905"/>
    <s v="CONTRACT"/>
    <s v="Q2"/>
    <s v="LYNDSEY SANDISON"/>
    <s v="Mileage AUGUST"/>
    <x v="2"/>
    <m/>
    <n v="19.2"/>
  </r>
  <r>
    <d v="2022-09-05T00:00:00"/>
    <n v="905"/>
    <s v="CONTRACT"/>
    <s v="Q2"/>
    <s v="LYNDSEY SANDISON"/>
    <s v="POSTAGE STAMPS"/>
    <x v="3"/>
    <m/>
    <n v="5.44"/>
  </r>
  <r>
    <d v="2022-09-05T00:00:00"/>
    <n v="906"/>
    <s v="CONTRACT"/>
    <s v="Q2"/>
    <s v="ASH WASTE SERVICES LTD"/>
    <s v="CHURCH BIN HIRE"/>
    <x v="5"/>
    <n v="19.64"/>
    <n v="117.86"/>
  </r>
  <r>
    <d v="2022-09-05T00:00:00"/>
    <n v="907"/>
    <s v="CONTRACT"/>
    <s v="Q2"/>
    <s v="CG SERVICES CHESHIRE LTD"/>
    <s v="GRASS CUTTING"/>
    <x v="6"/>
    <n v="42"/>
    <n v="252"/>
  </r>
  <r>
    <d v="2022-09-05T00:00:00"/>
    <n v="907"/>
    <s v="CONTRACT"/>
    <s v="Q2"/>
    <s v="CG SERVICES CHESHIRE LTD"/>
    <s v="MEMORIAL BENCH INSTALL"/>
    <x v="16"/>
    <n v="32"/>
    <n v="192"/>
  </r>
  <r>
    <d v="2022-09-05T00:00:00"/>
    <n v="907"/>
    <s v="CONTRACT"/>
    <s v="Q2"/>
    <s v="CG SERVICES CHESHIRE LTD"/>
    <s v="WET POUR REPAIR"/>
    <x v="11"/>
    <n v="44"/>
    <n v="264"/>
  </r>
  <r>
    <d v="2022-09-05T00:00:00"/>
    <n v="908"/>
    <s v="CONTRACT"/>
    <s v="Q2"/>
    <s v="MARK VENABLES"/>
    <s v="HAZARD TAPE &amp; GATE LATCH"/>
    <x v="7"/>
    <m/>
    <n v="14.27"/>
  </r>
  <r>
    <d v="2022-09-05T00:00:00"/>
    <n v="909"/>
    <s v="CONTRACT"/>
    <s v="Q2"/>
    <s v="HAGS SMP LTD"/>
    <s v="PLAY INSPECTION"/>
    <x v="14"/>
    <n v="13.65"/>
    <n v="81.900000000000006"/>
  </r>
  <r>
    <d v="2022-09-05T00:00:00"/>
    <n v="910"/>
    <s v="PO"/>
    <s v="Q2"/>
    <s v="BOSTON SEEDS LTD"/>
    <s v="WILDFLOWER SEEDS"/>
    <x v="7"/>
    <n v="32.33"/>
    <n v="193.99"/>
  </r>
  <r>
    <d v="2022-09-05T00:00:00"/>
    <n v="911"/>
    <s v="PO"/>
    <s v="Q2"/>
    <s v="ROYAL BRITISH LEGION"/>
    <s v="PAIR OF TOMMY SOLIDERS"/>
    <x v="7"/>
    <m/>
    <n v="350"/>
  </r>
  <r>
    <d v="2022-09-12T00:00:00"/>
    <s v="DD"/>
    <s v="CONTRACT"/>
    <s v="Q2"/>
    <s v="NEST"/>
    <s v="PENSION CONTRUBUTION -JULY"/>
    <x v="24"/>
    <m/>
    <n v="24.09"/>
  </r>
  <r>
    <d v="2022-09-16T00:00:00"/>
    <s v="S/O"/>
    <s v="CONTRACT"/>
    <s v="Q2"/>
    <s v="FREEOLA"/>
    <s v="DOMAIN RENEWAL -2 YRS"/>
    <x v="8"/>
    <n v="2.1800000000000002"/>
    <n v="13.11"/>
  </r>
  <r>
    <d v="2022-10-03T00:00:00"/>
    <n v="912"/>
    <s v="CONTRACT"/>
    <s v="Q3"/>
    <s v="LYNDSEY SANDISON"/>
    <s v="SALARY- SEPTMBER"/>
    <x v="0"/>
    <m/>
    <n v="797.71"/>
  </r>
  <r>
    <d v="2022-10-03T00:00:00"/>
    <n v="912"/>
    <s v="CONTRACT"/>
    <s v="Q3"/>
    <s v="LYNDSEY SANDISON"/>
    <s v="Mobile phone – SEPT"/>
    <x v="1"/>
    <n v="1"/>
    <n v="6"/>
  </r>
  <r>
    <d v="2022-10-03T00:00:00"/>
    <n v="912"/>
    <s v="CONTRACT"/>
    <s v="Q3"/>
    <s v="LYNDSEY SANDISON"/>
    <s v="Mileage SEPT"/>
    <x v="2"/>
    <m/>
    <n v="25.6"/>
  </r>
  <r>
    <d v="2022-10-03T00:00:00"/>
    <n v="912"/>
    <s v="CONTRACT"/>
    <s v="Q3"/>
    <s v="LYNDSEY SANDISON"/>
    <s v="POPPY WREATH"/>
    <x v="25"/>
    <m/>
    <n v="17"/>
  </r>
  <r>
    <d v="2022-10-03T00:00:00"/>
    <n v="912"/>
    <s v="CONTRACT"/>
    <s v="Q3"/>
    <s v="LYNDSEY SANDISON"/>
    <s v="PRINTER INK + PAPER"/>
    <x v="7"/>
    <n v="2.4"/>
    <n v="19.149999999999999"/>
  </r>
  <r>
    <d v="2022-10-03T00:00:00"/>
    <n v="912"/>
    <s v="CONTRACT"/>
    <s v="Q3"/>
    <s v="LYNDSEY SANDISON"/>
    <s v="STAMPS"/>
    <x v="3"/>
    <m/>
    <n v="5.44"/>
  </r>
  <r>
    <d v="2022-10-03T00:00:00"/>
    <s v="DD"/>
    <s v="CONTRACT"/>
    <s v="Q3"/>
    <s v="NEST"/>
    <s v="PENSION CONTRUBUTION -JULY"/>
    <x v="24"/>
    <m/>
    <n v="24.09"/>
  </r>
  <r>
    <d v="2022-10-03T00:00:00"/>
    <n v="913"/>
    <s v="CONTRACT"/>
    <s v="Q3"/>
    <s v="ASH WASTE SERVICES LTD"/>
    <s v="CHURCH BIN HIRE"/>
    <x v="5"/>
    <n v="38.35"/>
    <n v="230.12"/>
  </r>
  <r>
    <d v="2022-10-03T00:00:00"/>
    <n v="914"/>
    <s v="CONTRACT"/>
    <s v="Q3"/>
    <s v="HMRC"/>
    <s v="TAX + NI"/>
    <x v="4"/>
    <m/>
    <n v="42.28"/>
  </r>
  <r>
    <d v="2022-10-03T00:00:00"/>
    <n v="915"/>
    <s v="CONTRACT"/>
    <s v="Q3"/>
    <s v="CG SERVICES CHESHIRE LTD"/>
    <s v="GRASS CUTTING"/>
    <x v="6"/>
    <n v="42"/>
    <n v="252"/>
  </r>
  <r>
    <d v="2022-10-03T00:00:00"/>
    <n v="915"/>
    <s v="CONTRACT"/>
    <s v="Q3"/>
    <s v="CG SERVICES CHESHIRE LTD"/>
    <s v="WET POUR REPAIR"/>
    <x v="11"/>
    <n v="44"/>
    <n v="264"/>
  </r>
  <r>
    <d v="2022-10-03T00:00:00"/>
    <n v="916"/>
    <s v="GRANT"/>
    <s v="Q3"/>
    <s v="LOSTOCK TINY TOTS"/>
    <s v="S137 GRANT FOR XMAS PARTY"/>
    <x v="15"/>
    <m/>
    <n v="200"/>
  </r>
  <r>
    <d v="2022-10-06T00:00:00"/>
    <n v="917"/>
    <s v="PO"/>
    <s v="Q3"/>
    <s v="THE DEFIB PAD"/>
    <s v="PAEDIATRIC DEFIB PADS"/>
    <x v="16"/>
    <n v="16"/>
    <n v="95.99"/>
  </r>
  <r>
    <d v="2022-11-07T00:00:00"/>
    <n v="918"/>
    <s v="CONTRACT"/>
    <s v="Q3"/>
    <s v="LYNDSEY SANDISON"/>
    <s v="SALARY- OCTOBER"/>
    <x v="0"/>
    <m/>
    <n v="797.71"/>
  </r>
  <r>
    <d v="2022-11-07T00:00:00"/>
    <n v="918"/>
    <s v="CONTRACT"/>
    <s v="Q3"/>
    <s v="LYNDSEY SANDISON"/>
    <s v="Mobile phone – OCT"/>
    <x v="1"/>
    <n v="1"/>
    <n v="6"/>
  </r>
  <r>
    <d v="2022-11-07T00:00:00"/>
    <n v="918"/>
    <s v="CONTRACT"/>
    <s v="Q3"/>
    <s v="LYNDSEY SANDISON"/>
    <s v="Mileage OCT"/>
    <x v="2"/>
    <m/>
    <n v="12.8"/>
  </r>
  <r>
    <d v="2022-11-07T00:00:00"/>
    <n v="918"/>
    <s v="CONTRACT"/>
    <s v="Q3"/>
    <s v="LYNDSEY SANDISON"/>
    <s v="HP PRINTER"/>
    <x v="16"/>
    <n v="21.66"/>
    <n v="129.99"/>
  </r>
  <r>
    <d v="2022-11-07T00:00:00"/>
    <s v="DD"/>
    <s v="CONTRACT"/>
    <s v="Q3"/>
    <s v="NEST"/>
    <s v="PENSION CONTRUBUTION -JULY"/>
    <x v="24"/>
    <m/>
    <n v="24.09"/>
  </r>
  <r>
    <d v="2022-11-07T00:00:00"/>
    <n v="920"/>
    <s v="CONTRACT"/>
    <s v="Q3"/>
    <s v="ASH WASTE SERVICES LTD"/>
    <s v="CHURCH BIN HIRE"/>
    <x v="5"/>
    <n v="21.82"/>
    <n v="130.91999999999999"/>
  </r>
  <r>
    <d v="2022-11-07T00:00:00"/>
    <n v="921"/>
    <s v="CONTRACT"/>
    <s v="Q3"/>
    <s v="CG SERVICES CHESHIRE LTD"/>
    <s v="GRASS CUTTING"/>
    <x v="6"/>
    <n v="42"/>
    <n v="252"/>
  </r>
  <r>
    <d v="2022-11-07T00:00:00"/>
    <n v="922"/>
    <s v="PO"/>
    <s v="Q3"/>
    <s v="BAILEY AUDIO SYSTEMS LRD"/>
    <s v="LIGHT SWITCH ON"/>
    <x v="26"/>
    <n v="38.4"/>
    <n v="230.4"/>
  </r>
  <r>
    <d v="2022-11-07T00:00:00"/>
    <n v="923"/>
    <s v="CONTRACT"/>
    <s v="Q3"/>
    <s v="HAGS SMP LTD"/>
    <s v="PLAY AREA REPAIRS"/>
    <x v="11"/>
    <n v="461.26"/>
    <n v="2767.59"/>
  </r>
  <r>
    <d v="2022-11-07T00:00:00"/>
    <n v="924"/>
    <s v="PO"/>
    <s v="Q3"/>
    <s v="THE ROYAL BRITISH LEGION"/>
    <s v="LAMP POST POPPIES"/>
    <x v="7"/>
    <m/>
    <n v="96"/>
  </r>
  <r>
    <d v="2022-11-07T00:00:00"/>
    <n v="925"/>
    <s v="EXPENSES"/>
    <s v="Q3"/>
    <s v="MARK VENABLES"/>
    <s v="TIE WRAPS FOR LAMP POST POPPIES"/>
    <x v="7"/>
    <m/>
    <n v="4.68"/>
  </r>
  <r>
    <d v="2022-11-07T00:00:00"/>
    <n v="927"/>
    <s v="CONTRACT"/>
    <s v="Q3"/>
    <s v="GRALAM OAKES"/>
    <s v="LITTER PICK COSTS"/>
    <x v="27"/>
    <m/>
    <n v="400"/>
  </r>
  <r>
    <d v="2022-10-07T00:00:00"/>
    <s v="S/O"/>
    <s v="CONTRACT"/>
    <s v="Q3"/>
    <s v="FREEOLA"/>
    <s v="WEBSITE FEE"/>
    <x v="8"/>
    <n v="2.09"/>
    <n v="12.56"/>
  </r>
  <r>
    <d v="2022-11-08T00:00:00"/>
    <s v="S/O"/>
    <s v="CONTRACT"/>
    <s v="Q3"/>
    <s v="FREEOLA"/>
    <s v="EMAIL QRT CHARGE"/>
    <x v="8"/>
    <n v="1.2"/>
    <n v="7.2"/>
  </r>
  <r>
    <d v="2022-11-25T00:00:00"/>
    <n v="928"/>
    <s v="EXPENSES"/>
    <s v="Q3"/>
    <s v="LYNDSEY SANDISON"/>
    <s v="XMAS LIGHT SWITCH ON EXPENSES"/>
    <x v="26"/>
    <m/>
    <n v="467.95"/>
  </r>
  <r>
    <d v="2022-12-05T00:00:00"/>
    <n v="929"/>
    <s v="CONTRACT"/>
    <s v="Q3"/>
    <s v="LYNDSEY SANDISON"/>
    <s v="SALARY- NOVEMBER"/>
    <x v="0"/>
    <m/>
    <n v="797.91"/>
  </r>
  <r>
    <d v="2022-12-05T00:00:00"/>
    <n v="929"/>
    <s v="CONTRACT"/>
    <s v="Q3"/>
    <s v="LYNDSEY SANDISON"/>
    <s v="Mobile phone – NOV"/>
    <x v="1"/>
    <n v="1.1000000000000001"/>
    <n v="6.6"/>
  </r>
  <r>
    <d v="2022-12-05T00:00:00"/>
    <n v="929"/>
    <s v="CONTRACT"/>
    <s v="Q3"/>
    <s v="LYNDSEY SANDISON"/>
    <s v="Mileage NOV"/>
    <x v="2"/>
    <m/>
    <n v="31.6"/>
  </r>
  <r>
    <d v="2022-12-05T00:00:00"/>
    <n v="929"/>
    <s v="CONTRACT"/>
    <s v="Q3"/>
    <s v="LYNDSEY SANDISON"/>
    <s v="CHAIRMANS ALLOWANCE EXPENDITURE"/>
    <x v="28"/>
    <m/>
    <n v="63"/>
  </r>
  <r>
    <d v="2022-12-05T00:00:00"/>
    <n v="929"/>
    <s v="CONTRACT"/>
    <s v="Q3"/>
    <s v="LYNDSEY SANDISON"/>
    <s v="STAMPS"/>
    <x v="3"/>
    <m/>
    <n v="5.44"/>
  </r>
  <r>
    <d v="2022-12-07T00:00:00"/>
    <s v="DD"/>
    <s v="CONTRACT"/>
    <s v="Q3"/>
    <s v="NEST"/>
    <s v="PENSION CONTRUBUTION -JULY"/>
    <x v="24"/>
    <m/>
    <n v="24.09"/>
  </r>
  <r>
    <d v="2022-12-05T00:00:00"/>
    <n v="930"/>
    <s v="CONTRACT"/>
    <s v="Q3"/>
    <s v="ASH WASTE SERVICES LTD"/>
    <s v="CHURCH BIN HIRE"/>
    <x v="5"/>
    <n v="21.91"/>
    <n v="131.46"/>
  </r>
  <r>
    <d v="2022-12-05T00:00:00"/>
    <n v="931"/>
    <s v="CONTRACT"/>
    <s v="Q3"/>
    <s v="CG SERVICES CHESHIRE LTD"/>
    <s v="GRASS CUTTING"/>
    <x v="6"/>
    <n v="42"/>
    <n v="252"/>
  </r>
  <r>
    <d v="2022-12-05T00:00:00"/>
    <n v="932"/>
    <s v="CONTRACT"/>
    <s v="Q3"/>
    <s v="NORTHWICH TOWN COUNCIL"/>
    <s v="SKIP HIRE 2021 + 2022 (LITTERPICK WASTE)"/>
    <x v="27"/>
    <n v="160"/>
    <n v="960"/>
  </r>
  <r>
    <d v="2022-12-05T00:00:00"/>
    <n v="932"/>
    <s v="CONTRACT"/>
    <s v="Q3"/>
    <s v="NORTHWICH TOWN COUNCIL"/>
    <s v="FLOWER PLANTER"/>
    <x v="13"/>
    <n v="48"/>
    <n v="288"/>
  </r>
  <r>
    <d v="2022-12-05T00:00:00"/>
    <n v="933"/>
    <s v="PO"/>
    <s v="Q3"/>
    <s v="LOSTOCK CHURCH HALL"/>
    <s v="HALL HIRE FOR XMAS LIGHT SWITCH ON"/>
    <x v="26"/>
    <m/>
    <n v="75"/>
  </r>
  <r>
    <d v="2022-12-05T00:00:00"/>
    <n v="934"/>
    <s v="CONTRACT"/>
    <s v="Q3"/>
    <s v="DM PAYROLL"/>
    <s v="6 MONTH FEE"/>
    <x v="21"/>
    <m/>
    <n v="60"/>
  </r>
  <r>
    <d v="2022-12-05T00:00:00"/>
    <n v="935"/>
    <s v="PO"/>
    <s v="Q3"/>
    <s v="DEFIB4LIFE"/>
    <s v="DEFIB BATTERY "/>
    <x v="7"/>
    <n v="52.6"/>
    <n v="315.60000000000002"/>
  </r>
  <r>
    <d v="2022-12-05T00:00:00"/>
    <n v="936"/>
    <s v="GRANT"/>
    <s v="Q3"/>
    <s v="LOSTOCK GRALAM MOTHER AND TODDLER GROUP"/>
    <s v="S137 GRANT APPLICATION "/>
    <x v="15"/>
    <m/>
    <n v="200"/>
  </r>
  <r>
    <d v="2022-12-05T00:00:00"/>
    <n v="937"/>
    <s v="GRANT"/>
    <s v="Q3"/>
    <s v="ST JOHN CHURCH"/>
    <s v="CHURCH YARD MAINT GRANT"/>
    <x v="29"/>
    <m/>
    <n v="1600"/>
  </r>
  <r>
    <d v="2023-01-09T00:00:00"/>
    <n v="938"/>
    <s v="CONTRACT"/>
    <s v="Q4"/>
    <s v="LYNDSEY SANDISON"/>
    <s v="DECEMBER- WAGES + BACK PAY"/>
    <x v="0"/>
    <m/>
    <n v="1197.95"/>
  </r>
  <r>
    <d v="2023-01-09T00:00:00"/>
    <n v="938"/>
    <s v="CONTRACT"/>
    <s v="Q4"/>
    <s v="LYNDSEY SANDISON"/>
    <s v="Mobile phone – December"/>
    <x v="1"/>
    <n v="1"/>
    <n v="6"/>
  </r>
  <r>
    <d v="2023-01-09T00:00:00"/>
    <n v="938"/>
    <s v="CONTRACT"/>
    <s v="Q4"/>
    <s v="LYNDSEY SANDISON"/>
    <s v="Mileage December"/>
    <x v="2"/>
    <m/>
    <n v="12.8"/>
  </r>
  <r>
    <d v="2023-01-09T00:00:00"/>
    <n v="938"/>
    <s v="CONTRACT"/>
    <s v="Q4"/>
    <s v="LYNDSEY SANDISON"/>
    <s v="POSTAGE STAMPS"/>
    <x v="3"/>
    <m/>
    <n v="5.44"/>
  </r>
  <r>
    <d v="2023-01-09T00:00:00"/>
    <s v="DD"/>
    <s v="CONTRACT"/>
    <s v="Q4"/>
    <s v="NEST"/>
    <s v="PENSION CONTRUBUTION -DEC + BACK PAY"/>
    <x v="24"/>
    <m/>
    <n v="75.569999999999993"/>
  </r>
  <r>
    <d v="2023-01-09T00:00:00"/>
    <n v="939"/>
    <s v="CONTRACT"/>
    <s v="Q4"/>
    <s v="HMRC"/>
    <s v="TAX + NI"/>
    <x v="4"/>
    <m/>
    <n v="278.81"/>
  </r>
  <r>
    <d v="2023-01-09T00:00:00"/>
    <n v="940"/>
    <s v="CONTRACT"/>
    <s v="Q4"/>
    <s v="ASH WASTE SERVICES LTD"/>
    <s v="DECEMBER BIN HIRE"/>
    <x v="5"/>
    <n v="26.69"/>
    <n v="160.13999999999999"/>
  </r>
  <r>
    <d v="2023-01-09T00:00:00"/>
    <n v="941"/>
    <s v="CONTRACT"/>
    <s v="Q4"/>
    <s v="NORTHWICH TOWN COUNCIL"/>
    <s v="CHRISTMAS TREE"/>
    <x v="30"/>
    <n v="454.8"/>
    <n v="2728.8"/>
  </r>
  <r>
    <d v="2023-01-09T00:00:00"/>
    <n v="942"/>
    <s v="CONTRACT"/>
    <s v="Q4"/>
    <s v="ROYAL MAIL GROUP LTD"/>
    <s v="PO BOX RENEWAL"/>
    <x v="31"/>
    <n v="63"/>
    <n v="378"/>
  </r>
  <r>
    <d v="2023-01-09T00:00:00"/>
    <n v="944"/>
    <s v="EXPENSES"/>
    <s v="Q4"/>
    <s v="MARK VENABLES"/>
    <s v="BROOM + GLOVES FOR VOLUNTEER LITTER PICKER"/>
    <x v="32"/>
    <n v="2.69"/>
    <n v="16.12"/>
  </r>
  <r>
    <d v="2023-01-09T00:00:00"/>
    <n v="945"/>
    <s v="CONTRACT"/>
    <s v="Q4"/>
    <s v="LOSTOCK CHURCH HALL"/>
    <s v="ANNUAL HIRES CHARGE 2022-23"/>
    <x v="33"/>
    <m/>
    <n v="288"/>
  </r>
  <r>
    <d v="2023-01-09T00:00:00"/>
    <n v="946"/>
    <s v="PO"/>
    <s v="Q4"/>
    <s v="BROXAP LTD"/>
    <s v="GYM EQUIPMENT- LOTTO GRANT"/>
    <x v="34"/>
    <n v="1300.2"/>
    <n v="7801.2"/>
  </r>
  <r>
    <d v="2023-01-11T00:00:00"/>
    <s v="S/O"/>
    <s v="CONTRACT"/>
    <s v="Q4"/>
    <s v="FREEOLA"/>
    <s v="WEBSITE FEE"/>
    <x v="8"/>
    <n v="2.09"/>
    <n v="12.56"/>
  </r>
  <r>
    <d v="2023-02-06T00:00:00"/>
    <n v="947"/>
    <s v="CONTRACT"/>
    <s v="Q4"/>
    <s v="LYNDSEY SANDISON"/>
    <s v="JANUARY- WAGES"/>
    <x v="0"/>
    <m/>
    <n v="846.59"/>
  </r>
  <r>
    <d v="2023-02-06T00:00:00"/>
    <n v="947"/>
    <s v="CONTRACT"/>
    <s v="Q4"/>
    <s v="LYNDSEY SANDISON"/>
    <s v="Mobile phone – JAN"/>
    <x v="1"/>
    <n v="1.05"/>
    <n v="6.3"/>
  </r>
  <r>
    <d v="2023-02-06T00:00:00"/>
    <n v="947"/>
    <s v="CONTRACT"/>
    <s v="Q4"/>
    <s v="LYNDSEY SANDISON"/>
    <s v="Mileage JAN"/>
    <x v="2"/>
    <m/>
    <n v="16"/>
  </r>
  <r>
    <d v="2023-02-06T00:00:00"/>
    <n v="947"/>
    <s v="CONTRACT"/>
    <s v="Q4"/>
    <s v="LYNDSEY SANDISON"/>
    <s v="POSTAGE STAMPS"/>
    <x v="3"/>
    <m/>
    <n v="5.44"/>
  </r>
  <r>
    <d v="2023-02-06T00:00:00"/>
    <n v="948"/>
    <s v="CONTRACT"/>
    <s v="Q4"/>
    <s v="ASH WASTE SERVICES LTD"/>
    <s v="BIN HIRE"/>
    <x v="5"/>
    <n v="22.48"/>
    <n v="134.88"/>
  </r>
  <r>
    <d v="2023-02-06T00:00:00"/>
    <n v="949"/>
    <s v="CONTRACT"/>
    <s v="Q4"/>
    <s v="CG SERVICES CHESHIRE LTD"/>
    <s v="GRASS CUTTING"/>
    <x v="6"/>
    <n v="42"/>
    <n v="252"/>
  </r>
  <r>
    <d v="2023-02-06T00:00:00"/>
    <n v="949"/>
    <s v="CONTRACT"/>
    <s v="Q4"/>
    <s v="CG SERVICES CHESHIRE LTD"/>
    <s v="GRASS CUTTING"/>
    <x v="6"/>
    <n v="42"/>
    <n v="252"/>
  </r>
  <r>
    <d v="2023-02-06T00:00:00"/>
    <n v="950"/>
    <s v="EXPENSES"/>
    <s v="Q4"/>
    <s v="MARK VENABLES"/>
    <s v="FENCE POSTS + CLEANING PRODUCTS"/>
    <x v="32"/>
    <m/>
    <n v="39.54"/>
  </r>
  <r>
    <d v="2023-02-06T00:00:00"/>
    <n v="951"/>
    <s v="CONTRACT"/>
    <s v="Q4"/>
    <s v="ACCESS ABILITY"/>
    <s v="CCTV ANNUAL SUBS"/>
    <x v="8"/>
    <n v="10"/>
    <n v="60"/>
  </r>
  <r>
    <d v="2023-02-06T00:00:00"/>
    <n v="952"/>
    <s v="PO"/>
    <s v="Q4"/>
    <s v="SAFETY SIGNS &amp; NOTICES LTD"/>
    <s v="GYM SIGNS"/>
    <x v="34"/>
    <n v="16.66"/>
    <n v="99.94"/>
  </r>
  <r>
    <d v="2023-02-06T00:00:00"/>
    <n v="953"/>
    <s v="CONTRACT"/>
    <s v="Q4"/>
    <s v="HAGS SMP LTD"/>
    <s v="OPERATIONAL PLAY INSP"/>
    <x v="14"/>
    <n v="13.65"/>
    <n v="81.900000000000006"/>
  </r>
  <r>
    <d v="2023-02-06T00:00:00"/>
    <n v="954"/>
    <s v="PO"/>
    <s v="Q4"/>
    <s v="GROUNDWORKS &amp; LEISURE SERVICES"/>
    <s v="GYM FENCE"/>
    <x v="34"/>
    <n v="238"/>
    <n v="1428"/>
  </r>
  <r>
    <d v="2023-02-08T00:00:00"/>
    <s v="DD"/>
    <s v="CONTRACT"/>
    <s v="Q4"/>
    <s v="NEST"/>
    <s v="PENSION CONTRUBUTION"/>
    <x v="24"/>
    <m/>
    <n v="29.81"/>
  </r>
  <r>
    <d v="2023-02-08T00:00:00"/>
    <s v="S/O"/>
    <s v="CONTRACT"/>
    <s v="Q4"/>
    <s v="FREEOLA"/>
    <s v="EMAIL QRT CHARGE"/>
    <x v="8"/>
    <n v="1.2"/>
    <n v="7.2"/>
  </r>
  <r>
    <d v="2023-03-06T00:00:00"/>
    <n v="955"/>
    <s v="CONTRACT"/>
    <s v="Q4"/>
    <s v="LYNDSEY SANDISON"/>
    <s v="FEBRUARY- WAGES"/>
    <x v="0"/>
    <m/>
    <n v="846.59"/>
  </r>
  <r>
    <d v="2023-03-06T00:00:00"/>
    <n v="955"/>
    <s v="CONTRACT"/>
    <s v="Q4"/>
    <s v="LYNDSEY SANDISON"/>
    <s v="Mobile phone – FEB"/>
    <x v="1"/>
    <n v="1.05"/>
    <n v="6.3"/>
  </r>
  <r>
    <d v="2023-03-06T00:00:00"/>
    <n v="955"/>
    <s v="CONTRACT"/>
    <s v="Q4"/>
    <s v="LYNDSEY SANDISON"/>
    <s v="Mileage Feb"/>
    <x v="2"/>
    <m/>
    <n v="16"/>
  </r>
  <r>
    <d v="2023-03-08T00:00:00"/>
    <s v="DD"/>
    <s v="CONTRACT"/>
    <s v="Q4"/>
    <s v="NEST"/>
    <s v="PENSION CONTRUBUTION"/>
    <x v="24"/>
    <m/>
    <n v="29.81"/>
  </r>
  <r>
    <d v="2023-03-06T00:00:00"/>
    <n v="956"/>
    <s v="CONTRACT"/>
    <s v="Q4"/>
    <s v="ASH WASTE SERVICES LTD"/>
    <s v="BIN HIRE"/>
    <x v="5"/>
    <n v="22.84"/>
    <n v="137.04"/>
  </r>
  <r>
    <d v="2023-03-06T00:00:00"/>
    <n v="957"/>
    <s v="CONTRACT"/>
    <s v="Q4"/>
    <s v="CG SERVICES CHESHIRE LTD"/>
    <s v="GRASS CUTTING"/>
    <x v="6"/>
    <n v="42"/>
    <n v="252"/>
  </r>
  <r>
    <d v="2023-03-06T00:00:00"/>
    <n v="958"/>
    <s v="EXPENSES"/>
    <s v="Q4"/>
    <s v="MARK VENABLES"/>
    <s v="DOME NUT FOR GYM SIGNS"/>
    <x v="34"/>
    <m/>
    <n v="5.58"/>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r>
    <m/>
    <m/>
    <m/>
    <m/>
    <m/>
    <m/>
    <x v="35"/>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x v="0"/>
    <s v="LYNDSEY SANDISON"/>
    <s v="APRIL SALARY"/>
    <s v="A1"/>
    <m/>
    <n v="909.77"/>
    <x v="0"/>
    <x v="0"/>
  </r>
  <r>
    <x v="0"/>
    <s v="LYNDSEY SANDISON"/>
    <s v="Mobile phone – APRIL"/>
    <s v="B1"/>
    <n v="1"/>
    <n v="6"/>
    <x v="1"/>
    <x v="1"/>
  </r>
  <r>
    <x v="0"/>
    <s v="LYNDSEY SANDISON"/>
    <s v="Mileage APRIL"/>
    <s v="B10"/>
    <m/>
    <n v="12.8"/>
    <x v="2"/>
    <x v="2"/>
  </r>
  <r>
    <x v="0"/>
    <s v="LYNDSEY SANDISON"/>
    <s v="STAMPS 12X2ND CLASS"/>
    <s v="B3"/>
    <m/>
    <n v="7.92"/>
    <x v="3"/>
    <x v="3"/>
  </r>
  <r>
    <x v="0"/>
    <s v="HMRC"/>
    <s v="TAX &amp; NI"/>
    <s v="A2"/>
    <m/>
    <n v="39.700000000000003"/>
    <x v="4"/>
    <x v="4"/>
  </r>
  <r>
    <x v="0"/>
    <s v="ASH WASTE SERVICES LTD"/>
    <s v="CHURCH BIN HIRE"/>
    <s v="D1"/>
    <n v="20.14"/>
    <n v="120.86"/>
    <x v="5"/>
    <x v="5"/>
  </r>
  <r>
    <x v="0"/>
    <s v="CG SERVICES CHESHIRE LTD"/>
    <s v="GRASS CUTTING"/>
    <s v="C2"/>
    <n v="35.33"/>
    <n v="212"/>
    <x v="6"/>
    <x v="6"/>
  </r>
  <r>
    <x v="0"/>
    <s v="MARK VENABLES"/>
    <s v="JUBILEE TREE PLANTING EXPENSES"/>
    <s v="J1"/>
    <m/>
    <n v="9"/>
    <x v="7"/>
    <x v="7"/>
  </r>
  <r>
    <x v="0"/>
    <s v="FREEOLA"/>
    <s v="WEBSITE FEE"/>
    <s v="B9"/>
    <n v="2.09"/>
    <n v="12.56"/>
    <x v="8"/>
    <x v="8"/>
  </r>
  <r>
    <x v="0"/>
    <s v="LYNDSEY SANDISON"/>
    <s v="MAY SALARY"/>
    <s v="A1"/>
    <m/>
    <n v="811.05"/>
    <x v="9"/>
    <x v="0"/>
  </r>
  <r>
    <x v="0"/>
    <s v="LYNDSEY SANDISON"/>
    <s v="Mobile phone – MAY"/>
    <s v="B1"/>
    <n v="1"/>
    <n v="6"/>
    <x v="1"/>
    <x v="1"/>
  </r>
  <r>
    <x v="0"/>
    <s v="LYNDSEY SANDISON"/>
    <s v="Mileage MAY"/>
    <s v="B10"/>
    <m/>
    <n v="16"/>
    <x v="10"/>
    <x v="2"/>
  </r>
  <r>
    <x v="0"/>
    <s v="LYNDSEY SANDISON"/>
    <s v="POSTAGE OF YEAR END FOLDER"/>
    <s v="B3"/>
    <m/>
    <n v="9.0500000000000007"/>
    <x v="11"/>
    <x v="3"/>
  </r>
  <r>
    <x v="0"/>
    <s v="LYNDSEY SANDISON"/>
    <s v="BIKE LOCK FOR NEW GATE"/>
    <s v="I2"/>
    <n v="3.11"/>
    <n v="18.63"/>
    <x v="12"/>
    <x v="9"/>
  </r>
  <r>
    <x v="0"/>
    <s v="JDH BUSINESS SERVICES LTD"/>
    <s v="ANNUAL INTERNAL AUDIT"/>
    <s v="B14"/>
    <n v="56.4"/>
    <n v="338.4"/>
    <x v="13"/>
    <x v="10"/>
  </r>
  <r>
    <x v="0"/>
    <s v="THE WORKSHOP ABBERFELDY"/>
    <s v="GREEN CANOPY PLAQUE"/>
    <s v="J1"/>
    <m/>
    <n v="34.9"/>
    <x v="14"/>
    <x v="7"/>
  </r>
  <r>
    <x v="0"/>
    <s v="INDIGO SURVEYS LTD"/>
    <s v="TREE INSPECTION"/>
    <s v="C5"/>
    <n v="72"/>
    <n v="432"/>
    <x v="15"/>
    <x v="11"/>
  </r>
  <r>
    <x v="0"/>
    <s v="CG SERVICES CHESHIRE LTD"/>
    <s v="GRASS CUTTING"/>
    <s v="C2"/>
    <n v="42"/>
    <n v="252"/>
    <x v="16"/>
    <x v="6"/>
  </r>
  <r>
    <x v="0"/>
    <s v="CHALC"/>
    <s v="ANNUAL SUBSCRIPTION"/>
    <s v="E1"/>
    <m/>
    <n v="543.24"/>
    <x v="17"/>
    <x v="12"/>
  </r>
  <r>
    <x v="0"/>
    <s v="ASH WASTE SERVICES LTD"/>
    <s v="CHURCH BIN HIRE"/>
    <s v="D1"/>
    <n v="25.05"/>
    <n v="150.30000000000001"/>
    <x v="18"/>
    <x v="5"/>
  </r>
  <r>
    <x v="0"/>
    <s v="RM GROUNDWORKS"/>
    <s v="DROP KERB AND GATE"/>
    <s v="I2"/>
    <n v="462"/>
    <n v="2772"/>
    <x v="19"/>
    <x v="9"/>
  </r>
  <r>
    <x v="0"/>
    <s v="K. HODGKINSON"/>
    <s v="FLOWERS FOR PLANTER (JUBILEE)"/>
    <s v="C1"/>
    <m/>
    <n v="20"/>
    <x v="20"/>
    <x v="13"/>
  </r>
  <r>
    <x v="0"/>
    <s v="PLAY SAFETY LIMITED"/>
    <s v="ANNUAL PLAY AREA INSPECTION"/>
    <s v="C4"/>
    <n v="18.2"/>
    <n v="109.2"/>
    <x v="21"/>
    <x v="14"/>
  </r>
  <r>
    <x v="0"/>
    <s v="DRAIG WARDLE"/>
    <s v="S137 GRANT - FOOTBALL BIBS"/>
    <s v="F1"/>
    <m/>
    <n v="75"/>
    <x v="22"/>
    <x v="15"/>
  </r>
  <r>
    <x v="0"/>
    <s v="FREEOLA"/>
    <s v="EMAIL QRT CHARGE"/>
    <s v="B9"/>
    <n v="1.2"/>
    <n v="7.2"/>
    <x v="23"/>
    <x v="8"/>
  </r>
  <r>
    <x v="0"/>
    <s v="THE WORKSHOP ABBERFELDY"/>
    <s v="VAT ELIMENT OF GREEN CANOPY INVOICE"/>
    <s v="H1"/>
    <n v="6.98"/>
    <n v="6.98"/>
    <x v="24"/>
    <x v="16"/>
  </r>
  <r>
    <x v="0"/>
    <s v="LYNDSEY SANDISON"/>
    <s v="JUNESALARY"/>
    <s v="A1"/>
    <m/>
    <n v="810.85"/>
    <x v="25"/>
    <x v="0"/>
  </r>
  <r>
    <x v="0"/>
    <s v="LYNDSEY SANDISON"/>
    <s v="Mobile phone – JUNE"/>
    <s v="B1"/>
    <m/>
    <n v="6"/>
    <x v="23"/>
    <x v="1"/>
  </r>
  <r>
    <x v="0"/>
    <s v="LYNDSEY SANDISON"/>
    <s v="Mileage JUNE"/>
    <s v="B10"/>
    <m/>
    <n v="16"/>
    <x v="10"/>
    <x v="2"/>
  </r>
  <r>
    <x v="0"/>
    <s v="LYNDSEY SANDISON"/>
    <s v="POSTAGE STAMPS"/>
    <s v="B3"/>
    <m/>
    <n v="8.16"/>
    <x v="26"/>
    <x v="3"/>
  </r>
  <r>
    <x v="0"/>
    <s v="LYNDSEY SANDISON"/>
    <s v="INK"/>
    <s v="B2"/>
    <m/>
    <n v="3.46"/>
    <x v="27"/>
    <x v="17"/>
  </r>
  <r>
    <x v="0"/>
    <s v="ASH WASTE SERVICES LTD"/>
    <s v="CHURCH BIN HIRE"/>
    <s v="D1"/>
    <n v="20.99"/>
    <n v="125.96"/>
    <x v="28"/>
    <x v="5"/>
  </r>
  <r>
    <x v="0"/>
    <s v="CG SERVICES CHESHIRE LTD"/>
    <s v="GRASS CUTTING"/>
    <s v="C2"/>
    <n v="42"/>
    <n v="252"/>
    <x v="16"/>
    <x v="6"/>
  </r>
  <r>
    <x v="0"/>
    <s v="ICO"/>
    <s v="ANNUAL FEE"/>
    <s v="B20"/>
    <m/>
    <n v="35"/>
    <x v="29"/>
    <x v="18"/>
  </r>
  <r>
    <x v="1"/>
    <s v="LYNDSEY SANDISON"/>
    <s v="JUNE SALARY"/>
    <s v="A1"/>
    <m/>
    <n v="810.85"/>
    <x v="25"/>
    <x v="0"/>
  </r>
  <r>
    <x v="1"/>
    <s v="LYNDSEY SANDISON"/>
    <s v="Mobile phone – JUNE"/>
    <s v="B1"/>
    <n v="1.05"/>
    <n v="6.3"/>
    <x v="30"/>
    <x v="1"/>
  </r>
  <r>
    <x v="1"/>
    <s v="LYNDSEY SANDISON"/>
    <s v="Mileage JUNE"/>
    <s v="B10"/>
    <m/>
    <n v="16"/>
    <x v="10"/>
    <x v="2"/>
  </r>
  <r>
    <x v="1"/>
    <s v="LYNDSEY SANDISON"/>
    <s v="STATIONARY"/>
    <s v="B2"/>
    <m/>
    <n v="5.25"/>
    <x v="30"/>
    <x v="17"/>
  </r>
  <r>
    <x v="1"/>
    <s v="HMRC"/>
    <s v="TAX + NI"/>
    <s v="A2"/>
    <m/>
    <n v="42.28"/>
    <x v="31"/>
    <x v="4"/>
  </r>
  <r>
    <x v="1"/>
    <s v="MARK VENABLES"/>
    <s v="EXPENSES - FENCE RAIL FOR PARK"/>
    <s v="C5"/>
    <n v="1.46"/>
    <n v="8.76"/>
    <x v="32"/>
    <x v="11"/>
  </r>
  <r>
    <x v="1"/>
    <s v="CG SERVICES CHESHIRE LTD"/>
    <s v="GRASS CUTTING"/>
    <s v="C2"/>
    <n v="42"/>
    <n v="252"/>
    <x v="16"/>
    <x v="6"/>
  </r>
  <r>
    <x v="1"/>
    <s v="NPOWER COMMERCIAL GAS"/>
    <s v="XMAS LIGHT ELECTRIC BILL"/>
    <s v="G2"/>
    <n v="0.89"/>
    <n v="18.739999999999998"/>
    <x v="33"/>
    <x v="19"/>
  </r>
  <r>
    <x v="1"/>
    <s v="MID CHESHIRE FOOTPATH SOCIETY"/>
    <s v="SUBS"/>
    <s v="E2"/>
    <m/>
    <n v="8"/>
    <x v="34"/>
    <x v="20"/>
  </r>
  <r>
    <x v="1"/>
    <s v="KBS DEPOT"/>
    <s v="MEMORIAL BENCH"/>
    <s v="J1"/>
    <n v="117.3"/>
    <n v="703.8"/>
    <x v="35"/>
    <x v="7"/>
  </r>
  <r>
    <x v="1"/>
    <s v="ASH WASTE SERVICES LTD"/>
    <s v="CHURCH BIN HIRE"/>
    <s v="D1"/>
    <n v="19.73"/>
    <n v="118.4"/>
    <x v="36"/>
    <x v="5"/>
  </r>
  <r>
    <x v="1"/>
    <s v="FREEOLA"/>
    <s v="WEBSITE FEE"/>
    <s v="B9"/>
    <n v="2.09"/>
    <n v="12.56"/>
    <x v="8"/>
    <x v="8"/>
  </r>
  <r>
    <x v="1"/>
    <s v="LYNDSEY SANDISON"/>
    <s v="SALARY- JULY"/>
    <s v="A1"/>
    <m/>
    <n v="797.91"/>
    <x v="37"/>
    <x v="0"/>
  </r>
  <r>
    <x v="1"/>
    <s v="LYNDSEY SANDISON"/>
    <s v="Mobile phone – JULY"/>
    <s v="B1"/>
    <n v="1.05"/>
    <n v="6.3"/>
    <x v="30"/>
    <x v="1"/>
  </r>
  <r>
    <x v="1"/>
    <s v="LYNDSEY SANDISON"/>
    <s v="Mileage JULY"/>
    <s v="B10"/>
    <m/>
    <n v="17.600000000000001"/>
    <x v="38"/>
    <x v="2"/>
  </r>
  <r>
    <x v="1"/>
    <s v="LYNDSEY SANDISON"/>
    <s v="POSTAGE STAMPS"/>
    <s v="B3"/>
    <m/>
    <n v="11.4"/>
    <x v="39"/>
    <x v="3"/>
  </r>
  <r>
    <x v="1"/>
    <s v="LYNDSEY SANDISON"/>
    <s v="VARNISH FOR PC OWNED PUBLIC BENCH"/>
    <s v="J1"/>
    <m/>
    <n v="11.5"/>
    <x v="40"/>
    <x v="7"/>
  </r>
  <r>
    <x v="1"/>
    <s v="LYNDSEY SANDISON"/>
    <s v="HS2 PETITION FEE"/>
    <s v="H1"/>
    <m/>
    <n v="20"/>
    <x v="20"/>
    <x v="16"/>
  </r>
  <r>
    <x v="1"/>
    <s v="ASH WASTE SERVICES LTD"/>
    <s v="CHURCH BIN HIRE"/>
    <s v="D1"/>
    <n v="23.97"/>
    <n v="143.82"/>
    <x v="41"/>
    <x v="5"/>
  </r>
  <r>
    <x v="1"/>
    <s v="CG SERVICES CHESHIRE LTD"/>
    <s v="GRASS CUTTING"/>
    <s v="C2"/>
    <n v="42"/>
    <n v="252"/>
    <x v="16"/>
    <x v="6"/>
  </r>
  <r>
    <x v="1"/>
    <s v="DM PAYROLL"/>
    <s v="6 MONTH FEE"/>
    <s v="B18"/>
    <m/>
    <n v="60"/>
    <x v="42"/>
    <x v="21"/>
  </r>
  <r>
    <x v="1"/>
    <s v="ZURICH MUNICIPAL"/>
    <s v="ANNUAL INSURANCE"/>
    <s v="B15"/>
    <m/>
    <n v="1032.8900000000001"/>
    <x v="43"/>
    <x v="22"/>
  </r>
  <r>
    <x v="1"/>
    <s v="LOSTOCK GRALAM PRIMARY SCHOOL"/>
    <s v="S.137 GRANT"/>
    <s v="F1"/>
    <m/>
    <n v="100"/>
    <x v="44"/>
    <x v="15"/>
  </r>
  <r>
    <x v="1"/>
    <s v="CHALC"/>
    <s v="CLLR TRAINING COURSE"/>
    <s v="B12"/>
    <m/>
    <n v="25"/>
    <x v="45"/>
    <x v="23"/>
  </r>
  <r>
    <x v="1"/>
    <s v="PKF LITTKEJOHN LLP"/>
    <s v="ANNUAL EXTERNAL AUDIT FEE"/>
    <s v="B14"/>
    <n v="80"/>
    <n v="480"/>
    <x v="46"/>
    <x v="10"/>
  </r>
  <r>
    <x v="1"/>
    <s v="NEST"/>
    <s v="PENSION CONTRUBUTION FOR JULY"/>
    <s v="A3"/>
    <m/>
    <n v="24.09"/>
    <x v="47"/>
    <x v="24"/>
  </r>
  <r>
    <x v="1"/>
    <s v="FREEOLA"/>
    <s v="EMAIL QRT CHARGE"/>
    <s v="B9"/>
    <n v="1.2"/>
    <n v="7.2"/>
    <x v="23"/>
    <x v="8"/>
  </r>
  <r>
    <x v="1"/>
    <s v="NEST"/>
    <s v="PENSION CONTRUBUTION -APR, MAY, JUN"/>
    <s v="A3"/>
    <m/>
    <n v="32.840000000000003"/>
    <x v="48"/>
    <x v="24"/>
  </r>
  <r>
    <x v="1"/>
    <s v="LYNDSEY SANDISON"/>
    <s v="SALARY- AUGUST"/>
    <s v="A1"/>
    <m/>
    <n v="797.71"/>
    <x v="49"/>
    <x v="0"/>
  </r>
  <r>
    <x v="1"/>
    <s v="LYNDSEY SANDISON"/>
    <s v="Mobile phone – AUGUST"/>
    <s v="B1"/>
    <n v="1.05"/>
    <n v="6.3"/>
    <x v="30"/>
    <x v="1"/>
  </r>
  <r>
    <x v="1"/>
    <s v="LYNDSEY SANDISON"/>
    <s v="Mileage AUGUST"/>
    <s v="B10"/>
    <m/>
    <n v="19.2"/>
    <x v="50"/>
    <x v="2"/>
  </r>
  <r>
    <x v="1"/>
    <s v="LYNDSEY SANDISON"/>
    <s v="POSTAGE STAMPS"/>
    <s v="B3"/>
    <m/>
    <n v="5.44"/>
    <x v="51"/>
    <x v="3"/>
  </r>
  <r>
    <x v="1"/>
    <s v="ASH WASTE SERVICES LTD"/>
    <s v="CHURCH BIN HIRE"/>
    <s v="D1"/>
    <n v="19.64"/>
    <n v="117.86"/>
    <x v="52"/>
    <x v="5"/>
  </r>
  <r>
    <x v="1"/>
    <s v="CG SERVICES CHESHIRE LTD"/>
    <s v="GRASS CUTTING"/>
    <s v="C2"/>
    <n v="42"/>
    <n v="252"/>
    <x v="16"/>
    <x v="6"/>
  </r>
  <r>
    <x v="1"/>
    <s v="CG SERVICES CHESHIRE LTD"/>
    <s v="MEMORIAL BENCH INSTALL"/>
    <s v="H1"/>
    <n v="32"/>
    <n v="192"/>
    <x v="53"/>
    <x v="16"/>
  </r>
  <r>
    <x v="1"/>
    <s v="CG SERVICES CHESHIRE LTD"/>
    <s v="WET POUR REPAIR"/>
    <s v="C5"/>
    <n v="44"/>
    <n v="264"/>
    <x v="54"/>
    <x v="11"/>
  </r>
  <r>
    <x v="1"/>
    <s v="MARK VENABLES"/>
    <s v="HAZARD TAPE &amp; GATE LATCH"/>
    <s v="J1"/>
    <m/>
    <n v="14.27"/>
    <x v="55"/>
    <x v="7"/>
  </r>
  <r>
    <x v="1"/>
    <s v="HAGS SMP LTD"/>
    <s v="PLAY INSPECTION"/>
    <s v="C4"/>
    <n v="13.65"/>
    <n v="81.900000000000006"/>
    <x v="56"/>
    <x v="14"/>
  </r>
  <r>
    <x v="1"/>
    <s v="BOSTON SEEDS LTD"/>
    <s v="WILDFLOWER SEEDS"/>
    <s v="J1"/>
    <n v="32.33"/>
    <n v="193.99"/>
    <x v="57"/>
    <x v="7"/>
  </r>
  <r>
    <x v="1"/>
    <s v="ROYAL BRITISH LEGION"/>
    <s v="PAIR OF TOMMY SOLIDERS"/>
    <s v="J1"/>
    <m/>
    <n v="350"/>
    <x v="58"/>
    <x v="7"/>
  </r>
  <r>
    <x v="1"/>
    <s v="NEST"/>
    <s v="PENSION CONTRUBUTION -JULY"/>
    <s v="A3"/>
    <m/>
    <n v="24.09"/>
    <x v="47"/>
    <x v="24"/>
  </r>
  <r>
    <x v="1"/>
    <s v="FREEOLA"/>
    <s v="DOMAIN RENEWAL -2 YRS"/>
    <s v="B9"/>
    <n v="2.1800000000000002"/>
    <n v="13.11"/>
    <x v="59"/>
    <x v="8"/>
  </r>
  <r>
    <x v="2"/>
    <s v="LYNDSEY SANDISON"/>
    <s v="SALARY- SEPTMBER"/>
    <s v="A1"/>
    <m/>
    <n v="797.71"/>
    <x v="49"/>
    <x v="0"/>
  </r>
  <r>
    <x v="2"/>
    <s v="LYNDSEY SANDISON"/>
    <s v="Mobile phone – SEPT"/>
    <s v="B1"/>
    <n v="1"/>
    <n v="6"/>
    <x v="1"/>
    <x v="1"/>
  </r>
  <r>
    <x v="2"/>
    <s v="LYNDSEY SANDISON"/>
    <s v="Mileage SEPT"/>
    <s v="B10"/>
    <m/>
    <n v="25.6"/>
    <x v="60"/>
    <x v="2"/>
  </r>
  <r>
    <x v="2"/>
    <s v="LYNDSEY SANDISON"/>
    <s v="POPPY WREATH"/>
    <s v="B7"/>
    <m/>
    <n v="17"/>
    <x v="61"/>
    <x v="25"/>
  </r>
  <r>
    <x v="2"/>
    <s v="LYNDSEY SANDISON"/>
    <s v="PRINTER INK + PAPER"/>
    <s v="J1"/>
    <n v="2.4"/>
    <n v="19.149999999999999"/>
    <x v="62"/>
    <x v="7"/>
  </r>
  <r>
    <x v="2"/>
    <s v="LYNDSEY SANDISON"/>
    <s v="STAMPS"/>
    <s v="B3"/>
    <m/>
    <n v="5.44"/>
    <x v="51"/>
    <x v="3"/>
  </r>
  <r>
    <x v="2"/>
    <s v="NEST"/>
    <s v="PENSION CONTRUBUTION -JULY"/>
    <s v="A3"/>
    <m/>
    <n v="24.09"/>
    <x v="47"/>
    <x v="24"/>
  </r>
  <r>
    <x v="2"/>
    <s v="ASH WASTE SERVICES LTD"/>
    <s v="CHURCH BIN HIRE"/>
    <s v="D1"/>
    <n v="38.35"/>
    <n v="230.12"/>
    <x v="63"/>
    <x v="5"/>
  </r>
  <r>
    <x v="2"/>
    <s v="HMRC"/>
    <s v="TAX + NI"/>
    <s v="A2"/>
    <m/>
    <n v="42.28"/>
    <x v="31"/>
    <x v="4"/>
  </r>
  <r>
    <x v="2"/>
    <s v="CG SERVICES CHESHIRE LTD"/>
    <s v="GRASS CUTTING"/>
    <s v="C2"/>
    <n v="42"/>
    <n v="252"/>
    <x v="16"/>
    <x v="6"/>
  </r>
  <r>
    <x v="2"/>
    <s v="CG SERVICES CHESHIRE LTD"/>
    <s v="WET POUR REPAIR"/>
    <s v="C5"/>
    <n v="44"/>
    <n v="264"/>
    <x v="54"/>
    <x v="11"/>
  </r>
  <r>
    <x v="2"/>
    <s v="LOSTOCK TINY TOTS"/>
    <s v="S137 GRANT FOR XMAS PARTY"/>
    <s v="F1"/>
    <m/>
    <n v="200"/>
    <x v="64"/>
    <x v="15"/>
  </r>
  <r>
    <x v="2"/>
    <s v="THE DEFIB PAD"/>
    <s v="PAEDIATRIC DEFIB PADS"/>
    <s v="H1"/>
    <n v="16"/>
    <n v="95.99"/>
    <x v="65"/>
    <x v="16"/>
  </r>
  <r>
    <x v="2"/>
    <s v="LYNDSEY SANDISON"/>
    <s v="SALARY- OCTOBER"/>
    <s v="A1"/>
    <m/>
    <n v="797.71"/>
    <x v="49"/>
    <x v="0"/>
  </r>
  <r>
    <x v="2"/>
    <s v="LYNDSEY SANDISON"/>
    <s v="Mobile phone – OCT"/>
    <s v="B1"/>
    <n v="1"/>
    <n v="6"/>
    <x v="1"/>
    <x v="1"/>
  </r>
  <r>
    <x v="2"/>
    <s v="LYNDSEY SANDISON"/>
    <s v="Mileage OCT"/>
    <s v="B10"/>
    <m/>
    <n v="12.8"/>
    <x v="2"/>
    <x v="2"/>
  </r>
  <r>
    <x v="2"/>
    <s v="LYNDSEY SANDISON"/>
    <s v="HP PRINTER"/>
    <s v="H1"/>
    <n v="21.66"/>
    <n v="129.99"/>
    <x v="66"/>
    <x v="16"/>
  </r>
  <r>
    <x v="2"/>
    <s v="NEST"/>
    <s v="PENSION CONTRUBUTION -JULY"/>
    <s v="A3"/>
    <m/>
    <n v="24.09"/>
    <x v="47"/>
    <x v="24"/>
  </r>
  <r>
    <x v="2"/>
    <s v="ASH WASTE SERVICES LTD"/>
    <s v="CHURCH BIN HIRE"/>
    <s v="D1"/>
    <n v="21.82"/>
    <n v="130.91999999999999"/>
    <x v="67"/>
    <x v="5"/>
  </r>
  <r>
    <x v="2"/>
    <s v="CG SERVICES CHESHIRE LTD"/>
    <s v="GRASS CUTTING"/>
    <s v="C2"/>
    <n v="42"/>
    <n v="252"/>
    <x v="16"/>
    <x v="6"/>
  </r>
  <r>
    <x v="2"/>
    <s v="BAILEY AUDIO SYSTEMS LRD"/>
    <s v="LIGHT SWITCH ON"/>
    <s v="G3"/>
    <n v="38.4"/>
    <n v="230.4"/>
    <x v="68"/>
    <x v="26"/>
  </r>
  <r>
    <x v="2"/>
    <s v="HAGS SMP LTD"/>
    <s v="PLAY AREA REPAIRS"/>
    <s v="C5"/>
    <n v="461.26"/>
    <n v="2767.59"/>
    <x v="69"/>
    <x v="11"/>
  </r>
  <r>
    <x v="2"/>
    <s v="THE ROYAL BRITISH LEGION"/>
    <s v="LAMP POST POPPIES"/>
    <s v="J1"/>
    <m/>
    <n v="96"/>
    <x v="70"/>
    <x v="7"/>
  </r>
  <r>
    <x v="2"/>
    <s v="MARK VENABLES"/>
    <s v="TIE WRAPS FOR LAMP POST POPPIES"/>
    <s v="J1"/>
    <m/>
    <n v="4.68"/>
    <x v="71"/>
    <x v="7"/>
  </r>
  <r>
    <x v="2"/>
    <s v="GRALAM OAKES"/>
    <s v="LITTER PICK COSTS"/>
    <s v="C3"/>
    <m/>
    <n v="400"/>
    <x v="46"/>
    <x v="27"/>
  </r>
  <r>
    <x v="2"/>
    <s v="FREEOLA"/>
    <s v="WEBSITE FEE"/>
    <s v="B9"/>
    <n v="2.09"/>
    <n v="12.56"/>
    <x v="8"/>
    <x v="8"/>
  </r>
  <r>
    <x v="2"/>
    <s v="FREEOLA"/>
    <s v="EMAIL QRT CHARGE"/>
    <s v="B9"/>
    <n v="1.2"/>
    <n v="7.2"/>
    <x v="23"/>
    <x v="8"/>
  </r>
  <r>
    <x v="2"/>
    <s v="LYNDSEY SANDISON"/>
    <s v="XMAS LIGHT SWITCH ON EXPENSES"/>
    <s v="G3"/>
    <m/>
    <n v="467.95"/>
    <x v="72"/>
    <x v="26"/>
  </r>
  <r>
    <x v="2"/>
    <s v="LYNDSEY SANDISON"/>
    <s v="SALARY- NOVEMBER"/>
    <s v="A1"/>
    <m/>
    <n v="797.91"/>
    <x v="37"/>
    <x v="0"/>
  </r>
  <r>
    <x v="2"/>
    <s v="LYNDSEY SANDISON"/>
    <s v="Mobile phone – NOV"/>
    <s v="B1"/>
    <n v="1.1000000000000001"/>
    <n v="6.6"/>
    <x v="73"/>
    <x v="1"/>
  </r>
  <r>
    <x v="2"/>
    <s v="LYNDSEY SANDISON"/>
    <s v="Mileage NOV"/>
    <s v="B10"/>
    <m/>
    <n v="31.6"/>
    <x v="74"/>
    <x v="2"/>
  </r>
  <r>
    <x v="2"/>
    <s v="LYNDSEY SANDISON"/>
    <s v="CHAIRMANS ALLOWANCE EXPENDITURE"/>
    <s v="B11"/>
    <m/>
    <n v="63"/>
    <x v="75"/>
    <x v="28"/>
  </r>
  <r>
    <x v="2"/>
    <s v="LYNDSEY SANDISON"/>
    <s v="STAMPS"/>
    <s v="B3"/>
    <m/>
    <n v="5.44"/>
    <x v="51"/>
    <x v="3"/>
  </r>
  <r>
    <x v="2"/>
    <s v="NEST"/>
    <s v="PENSION CONTRUBUTION -JULY"/>
    <s v="A3"/>
    <m/>
    <n v="24.09"/>
    <x v="47"/>
    <x v="24"/>
  </r>
  <r>
    <x v="2"/>
    <s v="ASH WASTE SERVICES LTD"/>
    <s v="CHURCH BIN HIRE"/>
    <s v="D1"/>
    <n v="21.91"/>
    <n v="131.46"/>
    <x v="76"/>
    <x v="5"/>
  </r>
  <r>
    <x v="2"/>
    <s v="CG SERVICES CHESHIRE LTD"/>
    <s v="GRASS CUTTING"/>
    <s v="C2"/>
    <n v="42"/>
    <n v="252"/>
    <x v="16"/>
    <x v="6"/>
  </r>
  <r>
    <x v="2"/>
    <s v="NORTHWICH TOWN COUNCIL"/>
    <s v="SKIP HIRE 2021 + 2022 (LITTERPICK WASTE)"/>
    <s v="C3"/>
    <n v="160"/>
    <n v="960"/>
    <x v="77"/>
    <x v="27"/>
  </r>
  <r>
    <x v="2"/>
    <s v="NORTHWICH TOWN COUNCIL"/>
    <s v="FLOWER PLANTER"/>
    <s v="C1"/>
    <n v="48"/>
    <n v="288"/>
    <x v="78"/>
    <x v="13"/>
  </r>
  <r>
    <x v="2"/>
    <s v="LOSTOCK CHURCH HALL"/>
    <s v="HALL HIRE FOR XMAS LIGHT SWITCH ON"/>
    <s v="G3"/>
    <m/>
    <n v="75"/>
    <x v="22"/>
    <x v="26"/>
  </r>
  <r>
    <x v="2"/>
    <s v="DM PAYROLL"/>
    <s v="6 MONTH FEE"/>
    <s v="B18"/>
    <m/>
    <n v="60"/>
    <x v="42"/>
    <x v="21"/>
  </r>
  <r>
    <x v="2"/>
    <s v="DEFIB4LIFE"/>
    <s v="DEFIB BATTERY "/>
    <s v="J1"/>
    <n v="52.6"/>
    <n v="315.60000000000002"/>
    <x v="79"/>
    <x v="7"/>
  </r>
  <r>
    <x v="2"/>
    <s v="LOSTOCK GRALAM MOTHER AND TODDLER GROUP"/>
    <s v="S137 GRANT APPLICATION "/>
    <s v="F1"/>
    <m/>
    <n v="200"/>
    <x v="64"/>
    <x v="15"/>
  </r>
  <r>
    <x v="2"/>
    <s v="ST JOHN CHURCH"/>
    <s v="CHURCH YARD MAINT GRANT"/>
    <s v="F2"/>
    <m/>
    <n v="1600"/>
    <x v="80"/>
    <x v="29"/>
  </r>
  <r>
    <x v="3"/>
    <s v="LYNDSEY SANDISON"/>
    <s v="DECEMBER- WAGES + BACK PAY"/>
    <s v="A1"/>
    <m/>
    <n v="1197.95"/>
    <x v="81"/>
    <x v="0"/>
  </r>
  <r>
    <x v="3"/>
    <s v="LYNDSEY SANDISON"/>
    <s v="Mobile phone – December"/>
    <s v="B1"/>
    <n v="1"/>
    <n v="6"/>
    <x v="1"/>
    <x v="1"/>
  </r>
  <r>
    <x v="3"/>
    <s v="LYNDSEY SANDISON"/>
    <s v="Mileage December"/>
    <s v="B10"/>
    <m/>
    <n v="12.8"/>
    <x v="2"/>
    <x v="2"/>
  </r>
  <r>
    <x v="3"/>
    <s v="LYNDSEY SANDISON"/>
    <s v="POSTAGE STAMPS"/>
    <s v="B3"/>
    <m/>
    <n v="5.44"/>
    <x v="51"/>
    <x v="3"/>
  </r>
  <r>
    <x v="3"/>
    <s v="NEST"/>
    <s v="PENSION CONTRUBUTION -DEC + BACK PAY"/>
    <s v="A3"/>
    <m/>
    <n v="75.569999999999993"/>
    <x v="82"/>
    <x v="24"/>
  </r>
  <r>
    <x v="3"/>
    <s v="HMRC"/>
    <s v="TAX + NI"/>
    <s v="A2"/>
    <m/>
    <n v="278.81"/>
    <x v="83"/>
    <x v="4"/>
  </r>
  <r>
    <x v="3"/>
    <s v="ASH WASTE SERVICES LTD"/>
    <s v="DECEMBER BIN HIRE"/>
    <s v="D1"/>
    <n v="26.69"/>
    <n v="160.13999999999999"/>
    <x v="84"/>
    <x v="5"/>
  </r>
  <r>
    <x v="3"/>
    <s v="NORTHWICH TOWN COUNCIL"/>
    <s v="CHRISTMAS TREE"/>
    <s v="G1"/>
    <n v="454.8"/>
    <n v="2728.8"/>
    <x v="85"/>
    <x v="30"/>
  </r>
  <r>
    <x v="3"/>
    <s v="ROYAL MAIL GROUP LTD"/>
    <s v="PO BOX RENEWAL"/>
    <s v="B5"/>
    <n v="63"/>
    <n v="378"/>
    <x v="86"/>
    <x v="31"/>
  </r>
  <r>
    <x v="3"/>
    <s v="MARK VENABLES"/>
    <s v="BROOM + GLOVES FOR VOLUNTEER LITTER PICKER"/>
    <s v="I6"/>
    <n v="2.69"/>
    <n v="16.12"/>
    <x v="87"/>
    <x v="32"/>
  </r>
  <r>
    <x v="3"/>
    <s v="LOSTOCK CHURCH HALL"/>
    <s v="ANNUAL HIRES CHARGE 2022-23"/>
    <s v="B4"/>
    <m/>
    <n v="288"/>
    <x v="88"/>
    <x v="33"/>
  </r>
  <r>
    <x v="3"/>
    <s v="BROXAP LTD"/>
    <s v="GYM EQUIPMENT- LOTTO GRANT"/>
    <s v="I4"/>
    <n v="1300.2"/>
    <n v="7801.2"/>
    <x v="89"/>
    <x v="34"/>
  </r>
  <r>
    <x v="3"/>
    <s v="FREEOLA"/>
    <s v="WEBSITE FEE"/>
    <s v="B9"/>
    <n v="2.09"/>
    <n v="12.56"/>
    <x v="8"/>
    <x v="8"/>
  </r>
  <r>
    <x v="3"/>
    <s v="LYNDSEY SANDISON"/>
    <s v="JANUARY- WAGES"/>
    <s v="A1"/>
    <m/>
    <n v="846.59"/>
    <x v="90"/>
    <x v="0"/>
  </r>
  <r>
    <x v="3"/>
    <s v="LYNDSEY SANDISON"/>
    <s v="Mobile phone – JAN"/>
    <s v="B1"/>
    <n v="1.05"/>
    <n v="6.3"/>
    <x v="30"/>
    <x v="1"/>
  </r>
  <r>
    <x v="3"/>
    <s v="LYNDSEY SANDISON"/>
    <s v="Mileage JAN"/>
    <s v="B10"/>
    <m/>
    <n v="16"/>
    <x v="10"/>
    <x v="2"/>
  </r>
  <r>
    <x v="3"/>
    <s v="LYNDSEY SANDISON"/>
    <s v="POSTAGE STAMPS"/>
    <s v="B3"/>
    <m/>
    <n v="5.44"/>
    <x v="51"/>
    <x v="3"/>
  </r>
  <r>
    <x v="3"/>
    <s v="ASH WASTE SERVICES LTD"/>
    <s v="BIN HIRE"/>
    <s v="D1"/>
    <n v="22.48"/>
    <n v="134.88"/>
    <x v="91"/>
    <x v="5"/>
  </r>
  <r>
    <x v="3"/>
    <s v="CG SERVICES CHESHIRE LTD"/>
    <s v="GRASS CUTTING"/>
    <s v="C2"/>
    <n v="42"/>
    <n v="252"/>
    <x v="16"/>
    <x v="6"/>
  </r>
  <r>
    <x v="3"/>
    <s v="CG SERVICES CHESHIRE LTD"/>
    <s v="GRASS CUTTING"/>
    <s v="C2"/>
    <n v="42"/>
    <n v="252"/>
    <x v="16"/>
    <x v="6"/>
  </r>
  <r>
    <x v="3"/>
    <s v="MARK VENABLES"/>
    <s v="FENCE POSTS + CLEANING PRODUCTS"/>
    <s v="I6"/>
    <m/>
    <n v="39.54"/>
    <x v="92"/>
    <x v="32"/>
  </r>
  <r>
    <x v="3"/>
    <s v="ACCESS ABILITY"/>
    <s v="CCTV ANNUAL SUBS"/>
    <s v="B9"/>
    <n v="10"/>
    <n v="60"/>
    <x v="93"/>
    <x v="8"/>
  </r>
  <r>
    <x v="3"/>
    <s v="SAFETY SIGNS &amp; NOTICES LTD"/>
    <s v="GYM SIGNS"/>
    <s v="I4"/>
    <n v="16.66"/>
    <n v="99.94"/>
    <x v="94"/>
    <x v="34"/>
  </r>
  <r>
    <x v="3"/>
    <s v="HAGS SMP LTD"/>
    <s v="OPERATIONAL PLAY INSP"/>
    <s v="C4"/>
    <n v="13.65"/>
    <n v="81.900000000000006"/>
    <x v="56"/>
    <x v="14"/>
  </r>
  <r>
    <x v="3"/>
    <s v="GROUNDWORKS &amp; LEISURE SERVICES"/>
    <s v="GYM FENCE"/>
    <s v="I4"/>
    <n v="238"/>
    <n v="1428"/>
    <x v="95"/>
    <x v="34"/>
  </r>
  <r>
    <x v="3"/>
    <s v="NEST"/>
    <s v="PENSION CONTRUBUTION"/>
    <s v="A3"/>
    <m/>
    <n v="29.81"/>
    <x v="96"/>
    <x v="24"/>
  </r>
  <r>
    <x v="3"/>
    <s v="FREEOLA"/>
    <s v="EMAIL QRT CHARGE"/>
    <s v="B9"/>
    <n v="1.2"/>
    <n v="7.2"/>
    <x v="23"/>
    <x v="8"/>
  </r>
  <r>
    <x v="3"/>
    <s v="LYNDSEY SANDISON"/>
    <s v="FEBRUARY- WAGES"/>
    <s v="A1"/>
    <m/>
    <n v="846.59"/>
    <x v="90"/>
    <x v="0"/>
  </r>
  <r>
    <x v="3"/>
    <s v="LYNDSEY SANDISON"/>
    <s v="Mobile phone – FEB"/>
    <s v="B1"/>
    <n v="1.05"/>
    <n v="6.3"/>
    <x v="30"/>
    <x v="1"/>
  </r>
  <r>
    <x v="3"/>
    <s v="LYNDSEY SANDISON"/>
    <s v="Mileage Feb"/>
    <s v="B10"/>
    <m/>
    <n v="16"/>
    <x v="10"/>
    <x v="2"/>
  </r>
  <r>
    <x v="3"/>
    <s v="NEST"/>
    <s v="PENSION CONTRUBUTION"/>
    <s v="A3"/>
    <m/>
    <n v="29.81"/>
    <x v="96"/>
    <x v="24"/>
  </r>
  <r>
    <x v="3"/>
    <s v="ASH WASTE SERVICES LTD"/>
    <s v="BIN HIRE"/>
    <s v="D1"/>
    <n v="22.84"/>
    <n v="137.04"/>
    <x v="97"/>
    <x v="5"/>
  </r>
  <r>
    <x v="3"/>
    <s v="CG SERVICES CHESHIRE LTD"/>
    <s v="GRASS CUTTING"/>
    <s v="C2"/>
    <n v="42"/>
    <n v="252"/>
    <x v="16"/>
    <x v="6"/>
  </r>
  <r>
    <x v="3"/>
    <s v="MARK VENABLES"/>
    <s v="DOME NUT FOR GYM SIGNS"/>
    <s v="I4"/>
    <m/>
    <n v="5.58"/>
    <x v="98"/>
    <x v="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836C9B-9B01-48E1-BF66-1F0D89030097}"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F40" firstHeaderRow="1" firstDataRow="2" firstDataCol="1"/>
  <pivotFields count="8">
    <pivotField axis="axisCol" showAll="0">
      <items count="5">
        <item x="0"/>
        <item x="1"/>
        <item x="2"/>
        <item x="3"/>
        <item t="default"/>
      </items>
    </pivotField>
    <pivotField showAll="0"/>
    <pivotField showAll="0"/>
    <pivotField showAll="0"/>
    <pivotField showAll="0"/>
    <pivotField showAll="0"/>
    <pivotField dataField="1" numFmtId="8" showAll="0">
      <items count="100">
        <item x="24"/>
        <item x="27"/>
        <item x="71"/>
        <item x="1"/>
        <item x="30"/>
        <item x="51"/>
        <item x="73"/>
        <item x="98"/>
        <item x="23"/>
        <item x="32"/>
        <item x="3"/>
        <item x="34"/>
        <item x="26"/>
        <item x="7"/>
        <item x="11"/>
        <item x="8"/>
        <item x="59"/>
        <item x="39"/>
        <item x="40"/>
        <item x="2"/>
        <item x="87"/>
        <item x="55"/>
        <item x="12"/>
        <item x="10"/>
        <item x="62"/>
        <item x="61"/>
        <item x="38"/>
        <item x="33"/>
        <item x="50"/>
        <item x="20"/>
        <item x="47"/>
        <item x="45"/>
        <item x="60"/>
        <item x="96"/>
        <item x="74"/>
        <item x="48"/>
        <item x="14"/>
        <item x="29"/>
        <item x="92"/>
        <item x="4"/>
        <item x="31"/>
        <item x="93"/>
        <item x="42"/>
        <item x="75"/>
        <item x="56"/>
        <item x="22"/>
        <item x="82"/>
        <item x="65"/>
        <item x="94"/>
        <item x="21"/>
        <item x="70"/>
        <item x="52"/>
        <item x="36"/>
        <item x="44"/>
        <item x="5"/>
        <item x="28"/>
        <item x="66"/>
        <item x="67"/>
        <item x="76"/>
        <item x="91"/>
        <item x="97"/>
        <item x="41"/>
        <item x="18"/>
        <item x="84"/>
        <item x="53"/>
        <item x="57"/>
        <item x="6"/>
        <item x="63"/>
        <item x="68"/>
        <item x="64"/>
        <item x="16"/>
        <item x="54"/>
        <item x="78"/>
        <item x="79"/>
        <item x="83"/>
        <item x="13"/>
        <item x="88"/>
        <item x="86"/>
        <item x="58"/>
        <item x="15"/>
        <item x="46"/>
        <item x="72"/>
        <item x="17"/>
        <item x="35"/>
        <item x="49"/>
        <item x="37"/>
        <item x="77"/>
        <item x="25"/>
        <item x="9"/>
        <item x="90"/>
        <item x="0"/>
        <item x="43"/>
        <item x="95"/>
        <item x="81"/>
        <item x="80"/>
        <item x="85"/>
        <item x="69"/>
        <item x="19"/>
        <item x="89"/>
        <item t="default"/>
      </items>
    </pivotField>
    <pivotField axis="axisRow" showAll="0">
      <items count="36">
        <item x="0"/>
        <item x="4"/>
        <item x="24"/>
        <item x="1"/>
        <item x="17"/>
        <item x="3"/>
        <item x="33"/>
        <item x="31"/>
        <item x="25"/>
        <item x="8"/>
        <item x="2"/>
        <item x="28"/>
        <item x="23"/>
        <item x="10"/>
        <item x="22"/>
        <item x="21"/>
        <item x="18"/>
        <item x="13"/>
        <item x="6"/>
        <item x="27"/>
        <item x="14"/>
        <item x="11"/>
        <item x="5"/>
        <item x="12"/>
        <item x="20"/>
        <item x="15"/>
        <item x="29"/>
        <item x="30"/>
        <item x="19"/>
        <item x="26"/>
        <item x="16"/>
        <item x="9"/>
        <item x="7"/>
        <item x="34"/>
        <item x="32"/>
        <item t="default"/>
      </items>
    </pivotField>
  </pivotFields>
  <rowFields count="1">
    <field x="7"/>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5">
    <i>
      <x/>
    </i>
    <i>
      <x v="1"/>
    </i>
    <i>
      <x v="2"/>
    </i>
    <i>
      <x v="3"/>
    </i>
    <i t="grand">
      <x/>
    </i>
  </colItems>
  <dataFields count="1">
    <dataField name="Sum of Net"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ashPivot" cacheId="1" dataOnRows="1" applyNumberFormats="0" applyBorderFormats="0" applyFontFormats="0" applyPatternFormats="0" applyAlignmentFormats="0" applyWidthHeightFormats="1" dataCaption="Data" updatedVersion="8" minRefreshableVersion="3" asteriskTotals="1" showMemberPropertyTips="0" useAutoFormatting="1" itemPrintTitles="1" createdVersion="3" indent="0" compact="0" compactData="0" gridDropZones="1">
  <location ref="B7:C44" firstHeaderRow="2" firstDataRow="2" firstDataCol="1"/>
  <pivotFields count="9">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axis="axisRow" compact="0" outline="0" subtotalTop="0" showAll="0" includeNewItemsInFilter="1">
      <items count="95">
        <item h="1" x="35"/>
        <item x="0"/>
        <item x="4"/>
        <item x="24"/>
        <item m="1" x="74"/>
        <item x="1"/>
        <item x="17"/>
        <item x="3"/>
        <item x="33"/>
        <item x="31"/>
        <item x="13"/>
        <item x="6"/>
        <item x="27"/>
        <item x="5"/>
        <item m="1" x="50"/>
        <item m="1" x="38"/>
        <item m="1" x="89"/>
        <item m="1" x="80"/>
        <item m="1" x="69"/>
        <item m="1" x="60"/>
        <item x="12"/>
        <item x="20"/>
        <item m="1" x="83"/>
        <item m="1" x="72"/>
        <item m="1" x="62"/>
        <item x="15"/>
        <item x="29"/>
        <item m="1" x="66"/>
        <item m="1" x="58"/>
        <item m="1" x="52"/>
        <item x="30"/>
        <item x="19"/>
        <item x="26"/>
        <item m="1" x="44"/>
        <item m="1" x="92"/>
        <item x="16"/>
        <item x="7"/>
        <item m="1" x="76"/>
        <item m="1" x="64"/>
        <item m="1" x="67"/>
        <item m="1" x="59"/>
        <item m="1" x="53"/>
        <item m="1" x="43"/>
        <item m="1" x="91"/>
        <item m="1" x="85"/>
        <item m="1" x="75"/>
        <item m="1" x="55"/>
        <item m="1" x="48"/>
        <item m="1" x="93"/>
        <item m="1" x="86"/>
        <item m="1" x="77"/>
        <item m="1" x="39"/>
        <item m="1" x="90"/>
        <item m="1" x="81"/>
        <item m="1" x="70"/>
        <item m="1" x="84"/>
        <item m="1" x="73"/>
        <item m="1" x="54"/>
        <item m="1" x="46"/>
        <item m="1" x="37"/>
        <item m="1" x="88"/>
        <item m="1" x="79"/>
        <item m="1" x="56"/>
        <item m="1" x="63"/>
        <item m="1" x="42"/>
        <item x="14"/>
        <item x="11"/>
        <item m="1" x="49"/>
        <item m="1" x="36"/>
        <item m="1" x="87"/>
        <item m="1" x="78"/>
        <item m="1" x="68"/>
        <item m="1" x="57"/>
        <item m="1" x="51"/>
        <item m="1" x="82"/>
        <item m="1" x="71"/>
        <item m="1" x="65"/>
        <item m="1" x="41"/>
        <item m="1" x="61"/>
        <item x="2"/>
        <item x="21"/>
        <item x="10"/>
        <item x="18"/>
        <item x="23"/>
        <item x="22"/>
        <item x="8"/>
        <item x="28"/>
        <item m="1" x="45"/>
        <item m="1" x="40"/>
        <item m="1" x="47"/>
        <item x="9"/>
        <item x="25"/>
        <item x="32"/>
        <item x="34"/>
        <item t="default"/>
      </items>
    </pivotField>
    <pivotField compact="0" outline="0" subtotalTop="0" showAll="0" includeNewItemsInFilter="1"/>
    <pivotField dataField="1" compact="0" outline="0" subtotalTop="0" showAll="0" includeNewItemsInFilter="1"/>
  </pivotFields>
  <rowFields count="1">
    <field x="6"/>
  </rowFields>
  <rowItems count="36">
    <i>
      <x v="1"/>
    </i>
    <i>
      <x v="2"/>
    </i>
    <i>
      <x v="3"/>
    </i>
    <i>
      <x v="5"/>
    </i>
    <i>
      <x v="6"/>
    </i>
    <i>
      <x v="7"/>
    </i>
    <i>
      <x v="8"/>
    </i>
    <i>
      <x v="9"/>
    </i>
    <i>
      <x v="10"/>
    </i>
    <i>
      <x v="11"/>
    </i>
    <i>
      <x v="12"/>
    </i>
    <i>
      <x v="13"/>
    </i>
    <i>
      <x v="20"/>
    </i>
    <i>
      <x v="21"/>
    </i>
    <i>
      <x v="25"/>
    </i>
    <i>
      <x v="26"/>
    </i>
    <i>
      <x v="30"/>
    </i>
    <i>
      <x v="31"/>
    </i>
    <i>
      <x v="32"/>
    </i>
    <i>
      <x v="35"/>
    </i>
    <i>
      <x v="36"/>
    </i>
    <i>
      <x v="65"/>
    </i>
    <i>
      <x v="66"/>
    </i>
    <i>
      <x v="79"/>
    </i>
    <i>
      <x v="80"/>
    </i>
    <i>
      <x v="81"/>
    </i>
    <i>
      <x v="82"/>
    </i>
    <i>
      <x v="83"/>
    </i>
    <i>
      <x v="84"/>
    </i>
    <i>
      <x v="85"/>
    </i>
    <i>
      <x v="86"/>
    </i>
    <i>
      <x v="90"/>
    </i>
    <i>
      <x v="91"/>
    </i>
    <i>
      <x v="92"/>
    </i>
    <i>
      <x v="93"/>
    </i>
    <i t="grand">
      <x/>
    </i>
  </rowItems>
  <colItems count="1">
    <i/>
  </colItems>
  <dataFields count="1">
    <dataField name="Sum of Total" fld="8" baseField="0" baseItem="0"/>
  </dataFields>
  <formats count="8">
    <format dxfId="7">
      <pivotArea outline="0" fieldPosition="0">
        <references count="1">
          <reference field="6" count="1" selected="0">
            <x v="36"/>
          </reference>
        </references>
      </pivotArea>
    </format>
    <format dxfId="6">
      <pivotArea outline="0" fieldPosition="0">
        <references count="1">
          <reference field="6" count="1" selected="0">
            <x v="36"/>
          </reference>
        </references>
      </pivotArea>
    </format>
    <format dxfId="5">
      <pivotArea grandRow="1" outline="0" fieldPosition="0"/>
    </format>
    <format dxfId="4">
      <pivotArea grandRow="1" outline="0" fieldPosition="0"/>
    </format>
    <format dxfId="3">
      <pivotArea grandRow="1" outline="0" fieldPosition="0"/>
    </format>
    <format dxfId="2">
      <pivotArea grandRow="1" outline="0" fieldPosition="0"/>
    </format>
    <format dxfId="1">
      <pivotArea grandRow="1" outline="0" fieldPosition="0"/>
    </format>
    <format dxfId="0">
      <pivotArea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Ledger Table" cacheId="0" dataOnRows="1" applyNumberFormats="0" applyBorderFormats="0" applyFontFormats="0" applyPatternFormats="0" applyAlignmentFormats="0" applyWidthHeightFormats="1" dataCaption="Data" updatedVersion="7" minRefreshableVersion="3" asteriskTotals="1" showMemberPropertyTips="0" useAutoFormatting="1" itemPrintTitles="1" createdVersion="3" indent="0" compact="0" compactData="0" gridDropZones="1">
  <location ref="L7:M11" firstHeaderRow="2" firstDataRow="2" firstDataCol="1"/>
  <pivotFields count="13">
    <pivotField compact="0" outline="0" subtotalTop="0" showAll="0" includeNewItemsInFilter="1"/>
    <pivotField axis="axisRow" compact="0" outline="0" subtotalTop="0" showAll="0" includeNewItemsInFilter="1">
      <items count="10">
        <item x="1"/>
        <item m="1" x="7"/>
        <item m="1" x="4"/>
        <item m="1" x="3"/>
        <item m="1" x="2"/>
        <item m="1" x="8"/>
        <item m="1" x="5"/>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1">
    <field x="1"/>
  </rowFields>
  <rowItems count="3">
    <i>
      <x/>
    </i>
    <i>
      <x v="8"/>
    </i>
    <i t="grand">
      <x/>
    </i>
  </rowItems>
  <colItems count="1">
    <i/>
  </colItems>
  <dataFields count="1">
    <dataField name="Sum of Total"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VAT PivotTable" cacheId="2" dataOnRows="1" applyNumberFormats="0" applyBorderFormats="0" applyFontFormats="0" applyPatternFormats="0" applyAlignmentFormats="0" applyWidthHeightFormats="1" dataCaption="Data" updatedVersion="8" minRefreshableVersion="3" asteriskTotals="1" showMemberPropertyTips="0" useAutoFormatting="1" itemPrintTitles="1" createdVersion="3" indent="0" compact="0" compactData="0" gridDropZones="1">
  <location ref="E7:F44" firstHeaderRow="2" firstDataRow="2" firstDataCol="1"/>
  <pivotFields count="9">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axis="axisRow" compact="0" outline="0" subtotalTop="0" showAll="0" includeNewItemsInFilter="1">
      <items count="80">
        <item x="0"/>
        <item x="4"/>
        <item x="24"/>
        <item m="1" x="68"/>
        <item m="1" x="59"/>
        <item x="1"/>
        <item x="17"/>
        <item x="3"/>
        <item x="33"/>
        <item x="31"/>
        <item m="1" x="41"/>
        <item x="13"/>
        <item x="6"/>
        <item x="27"/>
        <item x="14"/>
        <item x="11"/>
        <item x="5"/>
        <item m="1" x="47"/>
        <item x="12"/>
        <item x="20"/>
        <item m="1" x="72"/>
        <item m="1" x="66"/>
        <item m="1" x="58"/>
        <item m="1" x="53"/>
        <item x="15"/>
        <item x="29"/>
        <item m="1" x="55"/>
        <item m="1" x="49"/>
        <item m="1" x="62"/>
        <item x="30"/>
        <item x="16"/>
        <item m="1" x="46"/>
        <item m="1" x="36"/>
        <item m="1" x="75"/>
        <item m="1" x="70"/>
        <item m="1" x="64"/>
        <item x="7"/>
        <item m="1" x="69"/>
        <item m="1" x="60"/>
        <item m="1" x="54"/>
        <item m="1" x="48"/>
        <item m="1" x="63"/>
        <item m="1" x="56"/>
        <item m="1" x="50"/>
        <item m="1" x="52"/>
        <item m="1" x="45"/>
        <item m="1" x="78"/>
        <item m="1" x="74"/>
        <item m="1" x="38"/>
        <item m="1" x="73"/>
        <item m="1" x="51"/>
        <item m="1" x="43"/>
        <item m="1" x="37"/>
        <item m="1" x="76"/>
        <item m="1" x="71"/>
        <item m="1" x="65"/>
        <item m="1" x="61"/>
        <item h="1" x="35"/>
        <item m="1" x="40"/>
        <item m="1" x="67"/>
        <item m="1" x="57"/>
        <item x="2"/>
        <item x="21"/>
        <item x="19"/>
        <item x="10"/>
        <item x="18"/>
        <item x="23"/>
        <item x="22"/>
        <item x="26"/>
        <item x="8"/>
        <item x="28"/>
        <item m="1" x="42"/>
        <item m="1" x="39"/>
        <item m="1" x="44"/>
        <item x="9"/>
        <item x="25"/>
        <item m="1" x="77"/>
        <item x="32"/>
        <item x="34"/>
        <item t="default"/>
      </items>
    </pivotField>
    <pivotField dataField="1" compact="0" outline="0" subtotalTop="0" showAll="0" includeNewItemsInFilter="1"/>
    <pivotField compact="0" outline="0" subtotalTop="0" showAll="0" includeNewItemsInFilter="1"/>
  </pivotFields>
  <rowFields count="1">
    <field x="6"/>
  </rowFields>
  <rowItems count="36">
    <i>
      <x/>
    </i>
    <i>
      <x v="1"/>
    </i>
    <i>
      <x v="2"/>
    </i>
    <i>
      <x v="5"/>
    </i>
    <i>
      <x v="6"/>
    </i>
    <i>
      <x v="7"/>
    </i>
    <i>
      <x v="8"/>
    </i>
    <i>
      <x v="9"/>
    </i>
    <i>
      <x v="11"/>
    </i>
    <i>
      <x v="12"/>
    </i>
    <i>
      <x v="13"/>
    </i>
    <i>
      <x v="14"/>
    </i>
    <i>
      <x v="15"/>
    </i>
    <i>
      <x v="16"/>
    </i>
    <i>
      <x v="18"/>
    </i>
    <i>
      <x v="19"/>
    </i>
    <i>
      <x v="24"/>
    </i>
    <i>
      <x v="25"/>
    </i>
    <i>
      <x v="29"/>
    </i>
    <i>
      <x v="30"/>
    </i>
    <i>
      <x v="36"/>
    </i>
    <i>
      <x v="61"/>
    </i>
    <i>
      <x v="62"/>
    </i>
    <i>
      <x v="63"/>
    </i>
    <i>
      <x v="64"/>
    </i>
    <i>
      <x v="65"/>
    </i>
    <i>
      <x v="66"/>
    </i>
    <i>
      <x v="67"/>
    </i>
    <i>
      <x v="68"/>
    </i>
    <i>
      <x v="69"/>
    </i>
    <i>
      <x v="70"/>
    </i>
    <i>
      <x v="74"/>
    </i>
    <i>
      <x v="75"/>
    </i>
    <i>
      <x v="77"/>
    </i>
    <i>
      <x v="78"/>
    </i>
    <i t="grand">
      <x/>
    </i>
  </rowItems>
  <colItems count="1">
    <i/>
  </colItems>
  <dataFields count="1">
    <dataField name="Sum of VAT" fld="7"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S4" sqref="S4"/>
    </sheetView>
  </sheetViews>
  <sheetFormatPr defaultRowHeight="12.75" x14ac:dyDescent="0.2"/>
  <sheetData/>
  <pageMargins left="0.75" right="0.75" top="1" bottom="1" header="0.5" footer="0.5"/>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64"/>
  <sheetViews>
    <sheetView topLeftCell="A33" workbookViewId="0">
      <selection activeCell="A59" sqref="A59"/>
    </sheetView>
  </sheetViews>
  <sheetFormatPr defaultRowHeight="12.75" x14ac:dyDescent="0.2"/>
  <cols>
    <col min="2" max="2" width="41.28515625" customWidth="1"/>
    <col min="3" max="3" width="31.7109375" customWidth="1"/>
  </cols>
  <sheetData>
    <row r="1" spans="1:5" x14ac:dyDescent="0.2">
      <c r="A1" t="s">
        <v>67</v>
      </c>
      <c r="B1" t="s">
        <v>218</v>
      </c>
      <c r="C1" t="s">
        <v>66</v>
      </c>
    </row>
    <row r="2" spans="1:5" x14ac:dyDescent="0.2">
      <c r="A2" t="s">
        <v>89</v>
      </c>
      <c r="B2" t="s">
        <v>87</v>
      </c>
      <c r="C2" s="89" t="s">
        <v>170</v>
      </c>
    </row>
    <row r="3" spans="1:5" x14ac:dyDescent="0.2">
      <c r="A3" t="s">
        <v>90</v>
      </c>
      <c r="B3" t="s">
        <v>171</v>
      </c>
      <c r="C3" s="89" t="s">
        <v>170</v>
      </c>
    </row>
    <row r="4" spans="1:5" x14ac:dyDescent="0.2">
      <c r="A4" t="s">
        <v>91</v>
      </c>
      <c r="B4" t="s">
        <v>172</v>
      </c>
      <c r="C4" s="89" t="s">
        <v>170</v>
      </c>
    </row>
    <row r="5" spans="1:5" x14ac:dyDescent="0.2">
      <c r="A5" t="s">
        <v>92</v>
      </c>
      <c r="B5" t="s">
        <v>88</v>
      </c>
      <c r="C5" s="89" t="s">
        <v>170</v>
      </c>
    </row>
    <row r="6" spans="1:5" x14ac:dyDescent="0.2">
      <c r="A6" t="s">
        <v>93</v>
      </c>
      <c r="B6" t="s">
        <v>175</v>
      </c>
      <c r="C6" s="89" t="s">
        <v>174</v>
      </c>
      <c r="E6" s="87"/>
    </row>
    <row r="7" spans="1:5" x14ac:dyDescent="0.2">
      <c r="A7" t="s">
        <v>94</v>
      </c>
      <c r="B7" t="s">
        <v>176</v>
      </c>
      <c r="C7" s="89" t="s">
        <v>174</v>
      </c>
    </row>
    <row r="8" spans="1:5" x14ac:dyDescent="0.2">
      <c r="A8" t="s">
        <v>95</v>
      </c>
      <c r="B8" t="s">
        <v>68</v>
      </c>
      <c r="C8" s="89" t="s">
        <v>174</v>
      </c>
    </row>
    <row r="9" spans="1:5" x14ac:dyDescent="0.2">
      <c r="A9" t="s">
        <v>96</v>
      </c>
      <c r="B9" t="s">
        <v>69</v>
      </c>
      <c r="C9" s="89" t="s">
        <v>174</v>
      </c>
    </row>
    <row r="10" spans="1:5" x14ac:dyDescent="0.2">
      <c r="A10" t="s">
        <v>97</v>
      </c>
      <c r="B10" t="s">
        <v>70</v>
      </c>
      <c r="C10" s="89" t="s">
        <v>174</v>
      </c>
    </row>
    <row r="11" spans="1:5" x14ac:dyDescent="0.2">
      <c r="A11" t="s">
        <v>99</v>
      </c>
      <c r="B11" t="s">
        <v>178</v>
      </c>
      <c r="C11" s="89" t="s">
        <v>177</v>
      </c>
    </row>
    <row r="12" spans="1:5" x14ac:dyDescent="0.2">
      <c r="A12" t="s">
        <v>100</v>
      </c>
      <c r="B12" t="s">
        <v>179</v>
      </c>
      <c r="C12" s="89" t="s">
        <v>177</v>
      </c>
    </row>
    <row r="13" spans="1:5" x14ac:dyDescent="0.2">
      <c r="A13" t="s">
        <v>101</v>
      </c>
      <c r="B13" t="s">
        <v>98</v>
      </c>
      <c r="C13" s="89" t="s">
        <v>177</v>
      </c>
    </row>
    <row r="14" spans="1:5" x14ac:dyDescent="0.2">
      <c r="A14" t="s">
        <v>103</v>
      </c>
      <c r="B14" t="s">
        <v>102</v>
      </c>
      <c r="C14" s="99" t="s">
        <v>180</v>
      </c>
      <c r="E14" s="91"/>
    </row>
    <row r="15" spans="1:5" x14ac:dyDescent="0.2">
      <c r="A15" t="s">
        <v>104</v>
      </c>
      <c r="B15" t="s">
        <v>71</v>
      </c>
      <c r="C15" s="99" t="s">
        <v>180</v>
      </c>
      <c r="E15" s="91"/>
    </row>
    <row r="16" spans="1:5" x14ac:dyDescent="0.2">
      <c r="A16" t="s">
        <v>105</v>
      </c>
      <c r="B16" t="s">
        <v>64</v>
      </c>
      <c r="C16" s="99" t="s">
        <v>180</v>
      </c>
      <c r="E16" s="91"/>
    </row>
    <row r="17" spans="1:5" x14ac:dyDescent="0.2">
      <c r="A17" t="s">
        <v>106</v>
      </c>
      <c r="B17" t="s">
        <v>72</v>
      </c>
      <c r="C17" s="99" t="s">
        <v>180</v>
      </c>
      <c r="E17" s="91"/>
    </row>
    <row r="18" spans="1:5" x14ac:dyDescent="0.2">
      <c r="A18" t="s">
        <v>107</v>
      </c>
      <c r="B18" t="s">
        <v>73</v>
      </c>
      <c r="C18" s="99" t="s">
        <v>180</v>
      </c>
      <c r="E18" s="91"/>
    </row>
    <row r="19" spans="1:5" x14ac:dyDescent="0.2">
      <c r="A19" t="s">
        <v>108</v>
      </c>
      <c r="B19" t="s">
        <v>8</v>
      </c>
      <c r="C19" s="99" t="s">
        <v>180</v>
      </c>
      <c r="E19" s="91"/>
    </row>
    <row r="20" spans="1:5" x14ac:dyDescent="0.2">
      <c r="A20" t="s">
        <v>109</v>
      </c>
      <c r="B20" t="s">
        <v>74</v>
      </c>
      <c r="C20" s="99" t="s">
        <v>180</v>
      </c>
      <c r="E20" s="91"/>
    </row>
    <row r="21" spans="1:5" x14ac:dyDescent="0.2">
      <c r="A21" t="s">
        <v>110</v>
      </c>
      <c r="B21" t="s">
        <v>75</v>
      </c>
      <c r="C21" s="89" t="s">
        <v>181</v>
      </c>
      <c r="D21" s="91"/>
      <c r="E21" s="87"/>
    </row>
    <row r="22" spans="1:5" x14ac:dyDescent="0.2">
      <c r="A22" t="s">
        <v>111</v>
      </c>
      <c r="B22" t="s">
        <v>76</v>
      </c>
      <c r="C22" s="89" t="s">
        <v>181</v>
      </c>
    </row>
    <row r="23" spans="1:5" x14ac:dyDescent="0.2">
      <c r="A23" t="s">
        <v>112</v>
      </c>
      <c r="B23" t="s">
        <v>77</v>
      </c>
      <c r="C23" s="89" t="s">
        <v>181</v>
      </c>
    </row>
    <row r="24" spans="1:5" x14ac:dyDescent="0.2">
      <c r="A24" t="s">
        <v>113</v>
      </c>
      <c r="B24" t="s">
        <v>78</v>
      </c>
      <c r="C24" s="89" t="s">
        <v>181</v>
      </c>
    </row>
    <row r="25" spans="1:5" x14ac:dyDescent="0.2">
      <c r="A25" t="s">
        <v>114</v>
      </c>
      <c r="B25" t="s">
        <v>79</v>
      </c>
      <c r="C25" s="89" t="s">
        <v>181</v>
      </c>
    </row>
    <row r="26" spans="1:5" x14ac:dyDescent="0.2">
      <c r="A26" t="s">
        <v>241</v>
      </c>
      <c r="B26" t="s">
        <v>141</v>
      </c>
      <c r="C26" s="89" t="s">
        <v>181</v>
      </c>
    </row>
    <row r="27" spans="1:5" x14ac:dyDescent="0.2">
      <c r="A27" t="s">
        <v>117</v>
      </c>
      <c r="B27" t="s">
        <v>184</v>
      </c>
      <c r="C27" s="89" t="s">
        <v>183</v>
      </c>
    </row>
    <row r="28" spans="1:5" x14ac:dyDescent="0.2">
      <c r="A28" t="s">
        <v>118</v>
      </c>
      <c r="B28" t="s">
        <v>232</v>
      </c>
      <c r="C28" s="89" t="s">
        <v>183</v>
      </c>
    </row>
    <row r="29" spans="1:5" x14ac:dyDescent="0.2">
      <c r="A29" t="s">
        <v>119</v>
      </c>
      <c r="B29" t="s">
        <v>233</v>
      </c>
      <c r="C29" s="89" t="s">
        <v>183</v>
      </c>
    </row>
    <row r="30" spans="1:5" x14ac:dyDescent="0.2">
      <c r="A30" t="s">
        <v>120</v>
      </c>
      <c r="B30" t="s">
        <v>234</v>
      </c>
      <c r="C30" s="89" t="s">
        <v>183</v>
      </c>
    </row>
    <row r="31" spans="1:5" x14ac:dyDescent="0.2">
      <c r="A31" t="s">
        <v>121</v>
      </c>
      <c r="B31" t="s">
        <v>235</v>
      </c>
      <c r="C31" s="89" t="s">
        <v>183</v>
      </c>
    </row>
    <row r="32" spans="1:5" x14ac:dyDescent="0.2">
      <c r="A32" t="s">
        <v>115</v>
      </c>
      <c r="B32" t="s">
        <v>219</v>
      </c>
      <c r="C32" s="89" t="s">
        <v>186</v>
      </c>
      <c r="E32" s="88"/>
    </row>
    <row r="33" spans="1:5" x14ac:dyDescent="0.2">
      <c r="A33" t="s">
        <v>116</v>
      </c>
      <c r="B33" t="s">
        <v>220</v>
      </c>
      <c r="C33" s="89" t="s">
        <v>186</v>
      </c>
      <c r="E33" s="88"/>
    </row>
    <row r="34" spans="1:5" x14ac:dyDescent="0.2">
      <c r="A34" t="s">
        <v>122</v>
      </c>
      <c r="B34" t="s">
        <v>229</v>
      </c>
      <c r="C34" s="89" t="s">
        <v>186</v>
      </c>
      <c r="E34" s="88"/>
    </row>
    <row r="35" spans="1:5" x14ac:dyDescent="0.2">
      <c r="A35" t="s">
        <v>123</v>
      </c>
      <c r="B35" t="s">
        <v>230</v>
      </c>
      <c r="C35" s="89" t="s">
        <v>186</v>
      </c>
      <c r="E35" s="88"/>
    </row>
    <row r="36" spans="1:5" x14ac:dyDescent="0.2">
      <c r="A36" t="s">
        <v>124</v>
      </c>
      <c r="B36" t="s">
        <v>231</v>
      </c>
      <c r="C36" s="89" t="s">
        <v>186</v>
      </c>
      <c r="E36" s="88"/>
    </row>
    <row r="37" spans="1:5" x14ac:dyDescent="0.2">
      <c r="A37" t="s">
        <v>125</v>
      </c>
      <c r="B37" t="s">
        <v>221</v>
      </c>
      <c r="C37" s="89" t="s">
        <v>58</v>
      </c>
    </row>
    <row r="38" spans="1:5" x14ac:dyDescent="0.2">
      <c r="A38" t="s">
        <v>126</v>
      </c>
      <c r="B38" t="s">
        <v>188</v>
      </c>
      <c r="C38" s="89" t="s">
        <v>187</v>
      </c>
    </row>
    <row r="39" spans="1:5" x14ac:dyDescent="0.2">
      <c r="A39" t="s">
        <v>127</v>
      </c>
      <c r="B39" t="s">
        <v>189</v>
      </c>
      <c r="C39" s="89" t="s">
        <v>187</v>
      </c>
    </row>
    <row r="40" spans="1:5" x14ac:dyDescent="0.2">
      <c r="A40" t="s">
        <v>128</v>
      </c>
      <c r="B40" t="s">
        <v>81</v>
      </c>
      <c r="C40" s="89" t="s">
        <v>187</v>
      </c>
    </row>
    <row r="41" spans="1:5" x14ac:dyDescent="0.2">
      <c r="A41" t="s">
        <v>129</v>
      </c>
      <c r="B41" t="s">
        <v>192</v>
      </c>
      <c r="C41" s="89" t="s">
        <v>191</v>
      </c>
    </row>
    <row r="42" spans="1:5" x14ac:dyDescent="0.2">
      <c r="A42" t="s">
        <v>130</v>
      </c>
      <c r="B42" t="s">
        <v>193</v>
      </c>
      <c r="C42" s="89" t="s">
        <v>191</v>
      </c>
    </row>
    <row r="43" spans="1:5" x14ac:dyDescent="0.2">
      <c r="A43" t="s">
        <v>131</v>
      </c>
      <c r="B43" t="s">
        <v>134</v>
      </c>
      <c r="C43" s="89" t="s">
        <v>191</v>
      </c>
    </row>
    <row r="44" spans="1:5" x14ac:dyDescent="0.2">
      <c r="A44" t="s">
        <v>132</v>
      </c>
      <c r="B44" t="s">
        <v>166</v>
      </c>
      <c r="C44" s="89" t="s">
        <v>191</v>
      </c>
    </row>
    <row r="45" spans="1:5" x14ac:dyDescent="0.2">
      <c r="A45" t="s">
        <v>133</v>
      </c>
      <c r="B45" t="s">
        <v>194</v>
      </c>
      <c r="C45" s="89" t="s">
        <v>191</v>
      </c>
    </row>
    <row r="46" spans="1:5" x14ac:dyDescent="0.2">
      <c r="A46" t="s">
        <v>196</v>
      </c>
      <c r="B46" t="s">
        <v>195</v>
      </c>
      <c r="C46" s="89" t="s">
        <v>191</v>
      </c>
    </row>
    <row r="47" spans="1:5" x14ac:dyDescent="0.2">
      <c r="A47" t="s">
        <v>198</v>
      </c>
      <c r="B47" t="s">
        <v>197</v>
      </c>
      <c r="C47" s="89" t="s">
        <v>191</v>
      </c>
    </row>
    <row r="48" spans="1:5" x14ac:dyDescent="0.2">
      <c r="A48" t="s">
        <v>135</v>
      </c>
      <c r="B48" t="s">
        <v>201</v>
      </c>
      <c r="C48" s="89" t="s">
        <v>200</v>
      </c>
    </row>
    <row r="49" spans="1:5" x14ac:dyDescent="0.2">
      <c r="A49" t="s">
        <v>136</v>
      </c>
      <c r="B49" t="s">
        <v>140</v>
      </c>
      <c r="C49" s="89" t="s">
        <v>200</v>
      </c>
    </row>
    <row r="50" spans="1:5" x14ac:dyDescent="0.2">
      <c r="A50" t="s">
        <v>137</v>
      </c>
      <c r="B50" t="s">
        <v>202</v>
      </c>
      <c r="C50" s="89" t="s">
        <v>200</v>
      </c>
    </row>
    <row r="51" spans="1:5" x14ac:dyDescent="0.2">
      <c r="A51" t="s">
        <v>138</v>
      </c>
      <c r="B51" t="s">
        <v>203</v>
      </c>
      <c r="C51" s="89" t="s">
        <v>200</v>
      </c>
    </row>
    <row r="52" spans="1:5" x14ac:dyDescent="0.2">
      <c r="A52" t="s">
        <v>139</v>
      </c>
      <c r="B52" t="s">
        <v>82</v>
      </c>
      <c r="C52" s="89" t="s">
        <v>200</v>
      </c>
    </row>
    <row r="53" spans="1:5" x14ac:dyDescent="0.2">
      <c r="A53" t="s">
        <v>144</v>
      </c>
      <c r="B53" t="s">
        <v>222</v>
      </c>
      <c r="C53" s="89" t="s">
        <v>205</v>
      </c>
      <c r="E53" s="91"/>
    </row>
    <row r="54" spans="1:5" x14ac:dyDescent="0.2">
      <c r="A54" t="s">
        <v>145</v>
      </c>
      <c r="B54" t="s">
        <v>223</v>
      </c>
      <c r="C54" s="89" t="s">
        <v>205</v>
      </c>
    </row>
    <row r="55" spans="1:5" x14ac:dyDescent="0.2">
      <c r="A55" t="s">
        <v>142</v>
      </c>
      <c r="B55" t="s">
        <v>224</v>
      </c>
      <c r="C55" s="89" t="s">
        <v>207</v>
      </c>
    </row>
    <row r="56" spans="1:5" x14ac:dyDescent="0.2">
      <c r="A56" t="s">
        <v>143</v>
      </c>
      <c r="B56" t="s">
        <v>225</v>
      </c>
      <c r="C56" s="89" t="s">
        <v>207</v>
      </c>
    </row>
    <row r="57" spans="1:5" x14ac:dyDescent="0.2">
      <c r="A57" t="s">
        <v>146</v>
      </c>
      <c r="B57" t="s">
        <v>226</v>
      </c>
      <c r="C57" s="89" t="s">
        <v>210</v>
      </c>
    </row>
    <row r="58" spans="1:5" x14ac:dyDescent="0.2">
      <c r="A58" t="s">
        <v>147</v>
      </c>
      <c r="B58" t="s">
        <v>227</v>
      </c>
      <c r="C58" s="89" t="s">
        <v>210</v>
      </c>
    </row>
    <row r="59" spans="1:5" x14ac:dyDescent="0.2">
      <c r="A59" t="s">
        <v>148</v>
      </c>
      <c r="B59" t="s">
        <v>228</v>
      </c>
      <c r="C59" s="89" t="s">
        <v>210</v>
      </c>
    </row>
    <row r="60" spans="1:5" x14ac:dyDescent="0.2">
      <c r="A60" t="s">
        <v>236</v>
      </c>
      <c r="B60" s="100" t="s">
        <v>19</v>
      </c>
      <c r="C60" s="89" t="s">
        <v>211</v>
      </c>
      <c r="D60" s="95"/>
    </row>
    <row r="61" spans="1:5" x14ac:dyDescent="0.2">
      <c r="A61" t="s">
        <v>237</v>
      </c>
      <c r="B61" s="100" t="s">
        <v>212</v>
      </c>
      <c r="C61" s="89" t="s">
        <v>211</v>
      </c>
      <c r="D61" s="95"/>
    </row>
    <row r="62" spans="1:5" x14ac:dyDescent="0.2">
      <c r="A62" t="s">
        <v>238</v>
      </c>
      <c r="B62" s="100" t="s">
        <v>213</v>
      </c>
      <c r="C62" s="89" t="s">
        <v>211</v>
      </c>
      <c r="D62" s="94"/>
    </row>
    <row r="63" spans="1:5" x14ac:dyDescent="0.2">
      <c r="A63" t="s">
        <v>239</v>
      </c>
      <c r="B63" s="100" t="s">
        <v>10</v>
      </c>
      <c r="C63" s="89" t="s">
        <v>211</v>
      </c>
      <c r="D63" s="94"/>
    </row>
    <row r="64" spans="1:5" x14ac:dyDescent="0.2">
      <c r="A64" t="s">
        <v>240</v>
      </c>
      <c r="B64" s="100" t="s">
        <v>9</v>
      </c>
      <c r="C64" s="89" t="s">
        <v>211</v>
      </c>
      <c r="D64" s="95"/>
    </row>
  </sheetData>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3EEB-31F6-4CF4-B977-C7299CF80348}">
  <dimension ref="A4:G10"/>
  <sheetViews>
    <sheetView workbookViewId="0">
      <selection activeCell="E6" sqref="E6"/>
    </sheetView>
  </sheetViews>
  <sheetFormatPr defaultRowHeight="12.75" x14ac:dyDescent="0.2"/>
  <cols>
    <col min="2" max="2" width="17.28515625" bestFit="1" customWidth="1"/>
    <col min="3" max="3" width="14.5703125" bestFit="1" customWidth="1"/>
    <col min="4" max="4" width="5" bestFit="1" customWidth="1"/>
  </cols>
  <sheetData>
    <row r="4" spans="1:7" x14ac:dyDescent="0.2">
      <c r="A4" s="1214" t="s">
        <v>593</v>
      </c>
      <c r="B4" s="1214" t="s">
        <v>649</v>
      </c>
      <c r="C4" s="1214" t="s">
        <v>633</v>
      </c>
      <c r="D4" s="1214" t="s">
        <v>634</v>
      </c>
      <c r="E4" s="1214" t="s">
        <v>10</v>
      </c>
      <c r="F4" s="1214" t="s">
        <v>583</v>
      </c>
      <c r="G4" s="1214" t="s">
        <v>466</v>
      </c>
    </row>
    <row r="5" spans="1:7" ht="14.25" x14ac:dyDescent="0.2">
      <c r="A5" s="1349" t="s">
        <v>146</v>
      </c>
      <c r="B5" s="1349" t="s">
        <v>762</v>
      </c>
      <c r="C5" s="1349" t="s">
        <v>763</v>
      </c>
      <c r="D5" s="981"/>
      <c r="E5" s="1350">
        <v>35.15</v>
      </c>
      <c r="F5" s="1351">
        <v>210.9</v>
      </c>
      <c r="G5" s="1352">
        <v>175.75</v>
      </c>
    </row>
    <row r="6" spans="1:7" ht="14.25" x14ac:dyDescent="0.2">
      <c r="A6" s="1349" t="s">
        <v>148</v>
      </c>
      <c r="B6" s="1349" t="s">
        <v>762</v>
      </c>
      <c r="C6" s="1349" t="s">
        <v>763</v>
      </c>
      <c r="D6" s="1349"/>
      <c r="E6" s="1349">
        <v>31.31</v>
      </c>
      <c r="F6" s="1353">
        <v>187.86</v>
      </c>
      <c r="G6" s="1349">
        <v>156.55000000000001</v>
      </c>
    </row>
    <row r="7" spans="1:7" ht="14.25" x14ac:dyDescent="0.2">
      <c r="A7" s="1349"/>
      <c r="B7" s="1349"/>
      <c r="C7" s="1349"/>
      <c r="D7" s="1349"/>
      <c r="E7" s="1349"/>
      <c r="F7" s="1349"/>
      <c r="G7" s="1349"/>
    </row>
    <row r="8" spans="1:7" ht="14.25" x14ac:dyDescent="0.2">
      <c r="A8" s="1349"/>
      <c r="B8" s="1349"/>
      <c r="C8" s="1349"/>
      <c r="D8" s="1349"/>
      <c r="E8" s="1349"/>
      <c r="F8" s="1349"/>
      <c r="G8" s="1349"/>
    </row>
    <row r="9" spans="1:7" ht="14.25" x14ac:dyDescent="0.2">
      <c r="A9" s="1349"/>
      <c r="B9" s="1349"/>
      <c r="C9" s="1349"/>
      <c r="D9" s="1349"/>
      <c r="E9" s="1349"/>
      <c r="F9" s="1349"/>
      <c r="G9" s="1349"/>
    </row>
    <row r="10" spans="1:7" ht="15" x14ac:dyDescent="0.25">
      <c r="A10" s="1354" t="s">
        <v>5</v>
      </c>
      <c r="B10" s="1354"/>
      <c r="C10" s="1354"/>
      <c r="D10" s="1354"/>
      <c r="E10" s="1355">
        <f>SUM(E5:E9)</f>
        <v>66.459999999999994</v>
      </c>
      <c r="F10" s="1355">
        <f t="shared" ref="F10:G10" si="0">SUM(F5:F9)</f>
        <v>398.76</v>
      </c>
      <c r="G10" s="1355">
        <f t="shared" si="0"/>
        <v>332.3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AD200"/>
  <sheetViews>
    <sheetView tabSelected="1" zoomScale="94" zoomScaleNormal="94" workbookViewId="0">
      <pane xSplit="7" ySplit="9" topLeftCell="H10" activePane="bottomRight" state="frozenSplit"/>
      <selection pane="topRight" activeCell="G1" sqref="G1"/>
      <selection pane="bottomLeft" activeCell="A6" sqref="A6"/>
      <selection pane="bottomRight" activeCell="G200" sqref="G200"/>
    </sheetView>
  </sheetViews>
  <sheetFormatPr defaultRowHeight="12.75" x14ac:dyDescent="0.2"/>
  <cols>
    <col min="1" max="1" width="26.28515625" bestFit="1" customWidth="1"/>
    <col min="2" max="2" width="6.5703125" style="205" customWidth="1"/>
    <col min="3" max="3" width="12.140625" style="1143" bestFit="1" customWidth="1"/>
    <col min="4" max="4" width="9.85546875" style="205" customWidth="1"/>
    <col min="5" max="5" width="33.5703125" customWidth="1"/>
    <col min="6" max="6" width="41.85546875" customWidth="1"/>
    <col min="7" max="7" width="5.7109375" customWidth="1"/>
    <col min="8" max="8" width="10" style="559" customWidth="1"/>
    <col min="9" max="9" width="10.7109375" style="559" customWidth="1"/>
    <col min="10" max="10" width="10.42578125" bestFit="1" customWidth="1"/>
    <col min="11" max="11" width="9" style="205" customWidth="1"/>
    <col min="12" max="12" width="9.5703125" bestFit="1" customWidth="1"/>
    <col min="13" max="13" width="9.28515625" bestFit="1" customWidth="1"/>
    <col min="15" max="15" width="11.140625" customWidth="1"/>
    <col min="16" max="18" width="9.28515625" bestFit="1" customWidth="1"/>
    <col min="19" max="19" width="10" customWidth="1"/>
    <col min="20" max="20" width="23.140625" bestFit="1" customWidth="1"/>
    <col min="25" max="25" width="9.28515625" bestFit="1" customWidth="1"/>
    <col min="29" max="29" width="12.42578125" bestFit="1" customWidth="1"/>
  </cols>
  <sheetData>
    <row r="1" spans="1:30" ht="16.5" thickBot="1" x14ac:dyDescent="0.3">
      <c r="A1" s="1" t="s">
        <v>165</v>
      </c>
      <c r="B1" s="12"/>
      <c r="C1" s="1130"/>
      <c r="D1" s="12"/>
      <c r="E1" s="1"/>
      <c r="F1" s="2" t="s">
        <v>584</v>
      </c>
      <c r="G1" s="2"/>
      <c r="H1" s="872" t="s">
        <v>466</v>
      </c>
      <c r="I1" s="873" t="s">
        <v>583</v>
      </c>
      <c r="J1" s="874" t="s">
        <v>10</v>
      </c>
      <c r="K1" s="12"/>
      <c r="L1" s="1"/>
      <c r="M1" s="1"/>
      <c r="N1" s="1"/>
      <c r="O1" s="1"/>
      <c r="P1" s="1"/>
      <c r="Q1" s="1"/>
      <c r="R1" s="1"/>
      <c r="S1" s="1"/>
      <c r="T1" s="1"/>
      <c r="U1" s="1"/>
      <c r="V1" s="1"/>
      <c r="W1" s="1"/>
      <c r="X1" s="1"/>
      <c r="Y1" s="1"/>
      <c r="Z1" s="1"/>
      <c r="AA1" s="1"/>
      <c r="AB1" s="1"/>
      <c r="AC1" s="1"/>
    </row>
    <row r="2" spans="1:30" ht="15.75" thickBot="1" x14ac:dyDescent="0.25">
      <c r="A2" s="1"/>
      <c r="B2" s="12"/>
      <c r="C2" s="1130"/>
      <c r="D2" s="12"/>
      <c r="E2" s="1"/>
      <c r="F2" s="3"/>
      <c r="G2" s="3"/>
      <c r="H2" s="875">
        <v>145.83000000000001</v>
      </c>
      <c r="I2" s="876">
        <f>H2*1.2</f>
        <v>174.99600000000001</v>
      </c>
      <c r="J2" s="877">
        <f>H2*1.2-H2</f>
        <v>29.165999999999997</v>
      </c>
      <c r="K2" s="12"/>
      <c r="L2" s="1"/>
      <c r="M2" s="1"/>
      <c r="N2" s="1"/>
      <c r="O2" s="1"/>
      <c r="P2" s="1"/>
      <c r="Q2" s="1"/>
      <c r="R2" s="1"/>
      <c r="S2" s="1"/>
      <c r="T2" s="1"/>
      <c r="U2" s="1"/>
      <c r="V2" s="1"/>
      <c r="W2" s="1"/>
      <c r="X2" s="1"/>
      <c r="Y2" s="1"/>
      <c r="Z2" s="1"/>
      <c r="AA2" s="1"/>
      <c r="AB2" s="1"/>
      <c r="AC2" s="1"/>
    </row>
    <row r="3" spans="1:30" ht="15.75" thickBot="1" x14ac:dyDescent="0.25">
      <c r="A3" s="1"/>
      <c r="B3" s="12"/>
      <c r="C3" s="1130"/>
      <c r="D3" s="12"/>
      <c r="E3" s="1"/>
      <c r="F3" s="3"/>
      <c r="G3" s="3"/>
      <c r="H3" s="878">
        <f>I3/1.2</f>
        <v>6</v>
      </c>
      <c r="I3" s="879">
        <v>7.2</v>
      </c>
      <c r="J3" s="880">
        <f>I3-H3</f>
        <v>1.2000000000000002</v>
      </c>
      <c r="K3" s="12"/>
      <c r="L3" s="1"/>
      <c r="M3" s="1"/>
      <c r="N3" s="1"/>
      <c r="O3" s="1"/>
      <c r="P3" s="1"/>
      <c r="Q3" s="1"/>
      <c r="R3" s="1"/>
      <c r="S3" s="1"/>
      <c r="T3" s="1"/>
      <c r="U3" s="1"/>
      <c r="V3" s="1"/>
      <c r="W3" s="1"/>
      <c r="X3" s="1"/>
      <c r="Y3" s="1"/>
      <c r="Z3" s="1"/>
      <c r="AA3" s="1"/>
      <c r="AB3" s="1"/>
      <c r="AC3" s="1"/>
    </row>
    <row r="4" spans="1:30" ht="16.5" thickBot="1" x14ac:dyDescent="0.3">
      <c r="A4" s="1"/>
      <c r="B4" s="12"/>
      <c r="C4" s="1130"/>
      <c r="D4" s="12"/>
      <c r="E4" s="1"/>
      <c r="F4" s="2" t="s">
        <v>434</v>
      </c>
      <c r="G4" s="3"/>
      <c r="H4" s="881">
        <f>I4-J4</f>
        <v>2734.65</v>
      </c>
      <c r="I4" s="882">
        <f>J4*6</f>
        <v>3281.58</v>
      </c>
      <c r="J4" s="879">
        <v>546.92999999999995</v>
      </c>
      <c r="K4" s="12"/>
      <c r="L4" s="14"/>
      <c r="M4" s="1"/>
      <c r="N4" s="1"/>
      <c r="O4" s="1"/>
      <c r="P4" s="1"/>
      <c r="Q4" s="1"/>
      <c r="R4" s="1"/>
      <c r="S4" s="1"/>
      <c r="T4" s="1"/>
      <c r="U4" s="1"/>
      <c r="V4" s="1"/>
      <c r="W4" s="1"/>
      <c r="X4" s="1"/>
      <c r="Y4" s="1"/>
      <c r="Z4" s="1"/>
      <c r="AA4" s="1"/>
      <c r="AB4" s="1"/>
      <c r="AC4" s="1"/>
    </row>
    <row r="5" spans="1:30" ht="15" x14ac:dyDescent="0.2">
      <c r="A5" s="1"/>
      <c r="B5" s="12"/>
      <c r="C5" s="1130"/>
      <c r="D5" s="12"/>
      <c r="E5" s="1"/>
      <c r="F5" s="3" t="s">
        <v>0</v>
      </c>
      <c r="G5" s="3"/>
      <c r="H5" s="883"/>
      <c r="I5" s="884"/>
      <c r="J5" s="884"/>
      <c r="K5" s="12"/>
      <c r="L5" s="1"/>
      <c r="M5" s="1"/>
      <c r="N5" s="1"/>
      <c r="O5" s="1"/>
      <c r="P5" s="1"/>
      <c r="Q5" s="1"/>
      <c r="R5" s="1"/>
      <c r="S5" s="1"/>
      <c r="T5" s="1"/>
      <c r="U5" s="1"/>
      <c r="V5" s="1"/>
      <c r="W5" s="1"/>
      <c r="X5" s="1"/>
      <c r="Y5" s="1"/>
      <c r="Z5" s="1"/>
      <c r="AA5" s="1"/>
      <c r="AB5" s="1"/>
      <c r="AC5" s="1"/>
    </row>
    <row r="6" spans="1:30" ht="15.6" customHeight="1" thickBot="1" x14ac:dyDescent="0.25">
      <c r="A6" s="1"/>
      <c r="B6" s="12"/>
      <c r="C6" s="1130"/>
      <c r="D6" s="12"/>
      <c r="E6" s="1"/>
      <c r="F6" s="3" t="s">
        <v>709</v>
      </c>
      <c r="G6" s="3"/>
      <c r="H6" s="96"/>
      <c r="I6" s="96"/>
      <c r="J6" s="1"/>
      <c r="K6" s="12"/>
      <c r="L6" s="12" t="s">
        <v>151</v>
      </c>
      <c r="M6" s="12" t="s">
        <v>11</v>
      </c>
      <c r="N6" s="12" t="s">
        <v>152</v>
      </c>
      <c r="O6" s="12" t="s">
        <v>153</v>
      </c>
      <c r="P6" s="12" t="s">
        <v>154</v>
      </c>
      <c r="Q6" s="12" t="s">
        <v>332</v>
      </c>
      <c r="R6" s="12" t="s">
        <v>155</v>
      </c>
      <c r="S6" s="12" t="s">
        <v>156</v>
      </c>
      <c r="T6" s="12" t="s">
        <v>581</v>
      </c>
      <c r="U6" s="12" t="s">
        <v>157</v>
      </c>
      <c r="V6" s="1"/>
      <c r="W6" s="1"/>
      <c r="X6" s="1"/>
      <c r="Y6" s="1"/>
      <c r="Z6" s="1"/>
      <c r="AA6" s="1"/>
      <c r="AB6" s="1"/>
      <c r="AC6" s="1"/>
    </row>
    <row r="7" spans="1:30" ht="24" customHeight="1" x14ac:dyDescent="0.2">
      <c r="A7" s="129" t="s">
        <v>1</v>
      </c>
      <c r="B7" s="129" t="s">
        <v>2</v>
      </c>
      <c r="C7" s="551" t="s">
        <v>612</v>
      </c>
      <c r="D7" s="129" t="s">
        <v>592</v>
      </c>
      <c r="E7" s="129" t="s">
        <v>3</v>
      </c>
      <c r="F7" s="129" t="s">
        <v>4</v>
      </c>
      <c r="G7" s="129" t="s">
        <v>84</v>
      </c>
      <c r="H7" s="551" t="s">
        <v>479</v>
      </c>
      <c r="I7" s="552" t="s">
        <v>5</v>
      </c>
      <c r="J7" s="674" t="s">
        <v>6</v>
      </c>
      <c r="K7" s="5" t="s">
        <v>7</v>
      </c>
      <c r="L7" s="129" t="str">
        <f>Budget!A6</f>
        <v>STAFF COSTS</v>
      </c>
      <c r="M7" s="129" t="s">
        <v>533</v>
      </c>
      <c r="N7" s="129" t="str">
        <f>Budget!A35</f>
        <v>PARK &amp; OPEN SPACES</v>
      </c>
      <c r="O7" s="129" t="str">
        <f>Budget!A42</f>
        <v>CHURCHYARD</v>
      </c>
      <c r="P7" s="129" t="str">
        <f>Budget!A49</f>
        <v>SUBSCRIPTIONS</v>
      </c>
      <c r="Q7" s="129" t="str">
        <f>Budget!A56</f>
        <v xml:space="preserve">GRANTS &amp; DONATIONS </v>
      </c>
      <c r="R7" s="129" t="str">
        <f>Budget!A60</f>
        <v>OTHER</v>
      </c>
      <c r="S7" s="129" t="str">
        <f>Budget!A65</f>
        <v>CONTINGENCY</v>
      </c>
      <c r="T7" s="129" t="str">
        <f>Budget!A69</f>
        <v>EARMARKED RESERVE FUNDS</v>
      </c>
      <c r="U7" s="636" t="str">
        <f>Budget!A75</f>
        <v xml:space="preserve">CAPITAL </v>
      </c>
      <c r="V7" s="129"/>
      <c r="W7" s="129"/>
      <c r="X7" s="129"/>
      <c r="Y7" s="129" t="s">
        <v>62</v>
      </c>
      <c r="Z7" s="129" t="s">
        <v>62</v>
      </c>
      <c r="AA7" s="129" t="s">
        <v>62</v>
      </c>
      <c r="AB7" s="129" t="s">
        <v>9</v>
      </c>
      <c r="AC7" s="1222" t="s">
        <v>466</v>
      </c>
    </row>
    <row r="8" spans="1:30" ht="13.5" hidden="1" thickBot="1" x14ac:dyDescent="0.25">
      <c r="A8" s="130"/>
      <c r="B8" s="130"/>
      <c r="C8" s="1132" t="s">
        <v>334</v>
      </c>
      <c r="D8" s="130" t="s">
        <v>328</v>
      </c>
      <c r="E8" s="130"/>
      <c r="F8" s="130"/>
      <c r="G8" s="130" t="s">
        <v>85</v>
      </c>
      <c r="H8" s="553"/>
      <c r="I8" s="554"/>
      <c r="J8" s="675" t="s">
        <v>5</v>
      </c>
      <c r="K8" s="6"/>
      <c r="L8" s="130"/>
      <c r="M8" s="130"/>
      <c r="N8" s="130"/>
      <c r="O8" s="130"/>
      <c r="P8" s="130"/>
      <c r="Q8" s="130"/>
      <c r="R8" s="130"/>
      <c r="S8" s="130"/>
      <c r="T8" s="130"/>
      <c r="U8" s="637"/>
      <c r="V8" s="130"/>
      <c r="W8" s="130"/>
      <c r="X8" s="130"/>
      <c r="Y8" s="130"/>
      <c r="Z8" s="130"/>
      <c r="AA8" s="130"/>
      <c r="AB8" s="130" t="s">
        <v>335</v>
      </c>
    </row>
    <row r="9" spans="1:30" ht="2.1" customHeight="1" x14ac:dyDescent="0.2">
      <c r="A9" s="208"/>
      <c r="B9" s="208"/>
      <c r="C9" s="1236"/>
      <c r="D9" s="208"/>
      <c r="E9" s="208"/>
      <c r="F9" s="208"/>
      <c r="G9" s="208"/>
      <c r="H9" s="555"/>
      <c r="I9" s="556"/>
      <c r="J9" s="676"/>
      <c r="K9" s="71"/>
      <c r="L9" s="208" t="s">
        <v>151</v>
      </c>
      <c r="M9" s="208" t="str">
        <f>Budget!A13</f>
        <v>ADMINISTRATION COSTS</v>
      </c>
      <c r="N9" s="208" t="s">
        <v>152</v>
      </c>
      <c r="O9" s="208"/>
      <c r="P9" s="208" t="s">
        <v>154</v>
      </c>
      <c r="Q9" s="208"/>
      <c r="R9" s="208" t="s">
        <v>155</v>
      </c>
      <c r="S9" s="208" t="s">
        <v>156</v>
      </c>
      <c r="T9" s="208" t="s">
        <v>581</v>
      </c>
      <c r="U9" s="208" t="s">
        <v>157</v>
      </c>
      <c r="V9" s="208" t="s">
        <v>158</v>
      </c>
      <c r="W9" s="208" t="s">
        <v>159</v>
      </c>
      <c r="X9" s="208" t="s">
        <v>160</v>
      </c>
      <c r="Y9" s="208" t="s">
        <v>161</v>
      </c>
      <c r="Z9" s="208" t="s">
        <v>582</v>
      </c>
      <c r="AA9" s="208" t="s">
        <v>162</v>
      </c>
      <c r="AB9" s="208" t="s">
        <v>163</v>
      </c>
      <c r="AC9" s="94"/>
      <c r="AD9" s="94"/>
    </row>
    <row r="10" spans="1:30" s="583" customFormat="1" ht="14.25" x14ac:dyDescent="0.2">
      <c r="A10" s="987">
        <v>44655</v>
      </c>
      <c r="B10" s="980">
        <v>869</v>
      </c>
      <c r="C10" s="773" t="s">
        <v>613</v>
      </c>
      <c r="D10" s="602" t="s">
        <v>146</v>
      </c>
      <c r="E10" s="1159" t="s">
        <v>710</v>
      </c>
      <c r="F10" s="600" t="s">
        <v>784</v>
      </c>
      <c r="G10" s="980" t="s">
        <v>89</v>
      </c>
      <c r="H10" s="772"/>
      <c r="I10" s="1184">
        <v>909.77</v>
      </c>
      <c r="J10" s="1255">
        <f>+SUM(L10:AB10)+H10</f>
        <v>909.77</v>
      </c>
      <c r="K10" s="775" t="s">
        <v>711</v>
      </c>
      <c r="L10" s="985">
        <v>909.77</v>
      </c>
      <c r="M10" s="236"/>
      <c r="N10" s="844"/>
      <c r="O10" s="989"/>
      <c r="P10" s="989"/>
      <c r="Q10" s="989"/>
      <c r="R10" s="990"/>
      <c r="S10" s="990"/>
      <c r="T10" s="990"/>
      <c r="U10" s="990"/>
      <c r="V10" s="990"/>
      <c r="W10" s="990"/>
      <c r="X10" s="990"/>
      <c r="Y10" s="990"/>
      <c r="Z10" s="990"/>
      <c r="AA10" s="990"/>
      <c r="AB10" s="999"/>
      <c r="AC10" s="1223">
        <f>SUM(L10:AB10)</f>
        <v>909.77</v>
      </c>
    </row>
    <row r="11" spans="1:30" s="592" customFormat="1" ht="14.25" x14ac:dyDescent="0.2">
      <c r="A11" s="987">
        <v>44655</v>
      </c>
      <c r="B11" s="980">
        <v>869</v>
      </c>
      <c r="C11" s="773" t="s">
        <v>715</v>
      </c>
      <c r="D11" s="602" t="s">
        <v>146</v>
      </c>
      <c r="E11" s="1159" t="s">
        <v>710</v>
      </c>
      <c r="F11" s="1175" t="s">
        <v>785</v>
      </c>
      <c r="G11" s="980" t="s">
        <v>93</v>
      </c>
      <c r="H11" s="982">
        <v>1</v>
      </c>
      <c r="I11" s="1184">
        <v>6</v>
      </c>
      <c r="J11" s="1255">
        <f>+SUM(L11:AB11)+H11</f>
        <v>6</v>
      </c>
      <c r="K11" s="984" t="s">
        <v>711</v>
      </c>
      <c r="L11" s="988"/>
      <c r="M11" s="989">
        <v>5</v>
      </c>
      <c r="N11" s="844"/>
      <c r="O11" s="989"/>
      <c r="P11" s="989"/>
      <c r="Q11" s="989"/>
      <c r="R11" s="989"/>
      <c r="S11" s="989"/>
      <c r="T11" s="989"/>
      <c r="U11" s="989"/>
      <c r="V11" s="989"/>
      <c r="W11" s="989"/>
      <c r="X11" s="991"/>
      <c r="Y11" s="991"/>
      <c r="Z11" s="991"/>
      <c r="AA11" s="991"/>
      <c r="AB11" s="1000"/>
      <c r="AC11" s="1223">
        <f t="shared" ref="AC11:AC74" si="0">SUM(L11:AB11)</f>
        <v>5</v>
      </c>
    </row>
    <row r="12" spans="1:30" ht="14.25" x14ac:dyDescent="0.2">
      <c r="A12" s="987">
        <v>44655</v>
      </c>
      <c r="B12" s="980">
        <v>869</v>
      </c>
      <c r="C12" s="773" t="s">
        <v>715</v>
      </c>
      <c r="D12" s="602" t="s">
        <v>146</v>
      </c>
      <c r="E12" s="1159" t="s">
        <v>710</v>
      </c>
      <c r="F12" s="1176" t="s">
        <v>786</v>
      </c>
      <c r="G12" s="980" t="s">
        <v>543</v>
      </c>
      <c r="H12" s="772"/>
      <c r="I12" s="1184">
        <v>12.8</v>
      </c>
      <c r="J12" s="1255">
        <v>12.8</v>
      </c>
      <c r="K12" s="984" t="s">
        <v>711</v>
      </c>
      <c r="L12" s="989"/>
      <c r="M12" s="989">
        <v>12.8</v>
      </c>
      <c r="N12" s="603"/>
      <c r="O12" s="989"/>
      <c r="P12" s="989"/>
      <c r="Q12" s="989"/>
      <c r="R12" s="989"/>
      <c r="S12" s="989"/>
      <c r="T12" s="989"/>
      <c r="U12" s="989"/>
      <c r="V12" s="989"/>
      <c r="W12" s="989"/>
      <c r="X12" s="992"/>
      <c r="Y12" s="992"/>
      <c r="Z12" s="992"/>
      <c r="AA12" s="992"/>
      <c r="AB12" s="1001"/>
      <c r="AC12" s="1223">
        <f t="shared" si="0"/>
        <v>12.8</v>
      </c>
    </row>
    <row r="13" spans="1:30" ht="14.25" x14ac:dyDescent="0.2">
      <c r="A13" s="987">
        <v>44655</v>
      </c>
      <c r="B13" s="980">
        <v>869</v>
      </c>
      <c r="C13" s="773" t="s">
        <v>715</v>
      </c>
      <c r="D13" s="602" t="s">
        <v>146</v>
      </c>
      <c r="E13" s="981" t="s">
        <v>710</v>
      </c>
      <c r="F13" s="1175" t="s">
        <v>714</v>
      </c>
      <c r="G13" s="980" t="s">
        <v>95</v>
      </c>
      <c r="H13" s="982"/>
      <c r="I13" s="1184">
        <v>7.92</v>
      </c>
      <c r="J13" s="986">
        <f t="shared" ref="J13:J46" si="1">+SUM(L13:AB13)+H13</f>
        <v>7.92</v>
      </c>
      <c r="K13" s="984" t="s">
        <v>711</v>
      </c>
      <c r="L13" s="989"/>
      <c r="M13" s="989">
        <v>7.92</v>
      </c>
      <c r="N13" s="989"/>
      <c r="O13" s="989"/>
      <c r="P13" s="989"/>
      <c r="Q13" s="989"/>
      <c r="R13" s="989"/>
      <c r="S13" s="989"/>
      <c r="T13" s="989"/>
      <c r="U13" s="989"/>
      <c r="V13" s="989"/>
      <c r="W13" s="989"/>
      <c r="X13" s="992"/>
      <c r="Y13" s="992"/>
      <c r="Z13" s="992"/>
      <c r="AA13" s="992"/>
      <c r="AB13" s="1001"/>
      <c r="AC13" s="1223">
        <f t="shared" si="0"/>
        <v>7.92</v>
      </c>
    </row>
    <row r="14" spans="1:30" ht="14.25" x14ac:dyDescent="0.2">
      <c r="A14" s="987">
        <v>44655</v>
      </c>
      <c r="B14" s="980">
        <v>870</v>
      </c>
      <c r="C14" s="773" t="s">
        <v>613</v>
      </c>
      <c r="D14" s="602" t="s">
        <v>146</v>
      </c>
      <c r="E14" s="981" t="s">
        <v>717</v>
      </c>
      <c r="F14" s="1175" t="s">
        <v>718</v>
      </c>
      <c r="G14" s="980" t="s">
        <v>90</v>
      </c>
      <c r="H14" s="982"/>
      <c r="I14" s="1184">
        <v>39.700000000000003</v>
      </c>
      <c r="J14" s="986">
        <f t="shared" si="1"/>
        <v>39.700000000000003</v>
      </c>
      <c r="K14" s="984" t="s">
        <v>711</v>
      </c>
      <c r="L14" s="989">
        <v>39.700000000000003</v>
      </c>
      <c r="M14" s="989"/>
      <c r="N14" s="989"/>
      <c r="O14" s="989"/>
      <c r="P14" s="989"/>
      <c r="Q14" s="989"/>
      <c r="R14" s="989"/>
      <c r="S14" s="989"/>
      <c r="T14" s="989"/>
      <c r="U14" s="989"/>
      <c r="V14" s="989"/>
      <c r="W14" s="989"/>
      <c r="X14" s="992"/>
      <c r="Y14" s="992"/>
      <c r="Z14" s="992"/>
      <c r="AA14" s="992"/>
      <c r="AB14" s="1001"/>
      <c r="AC14" s="1223">
        <f t="shared" si="0"/>
        <v>39.700000000000003</v>
      </c>
    </row>
    <row r="15" spans="1:30" ht="14.25" x14ac:dyDescent="0.2">
      <c r="A15" s="987">
        <v>44655</v>
      </c>
      <c r="B15" s="980">
        <v>871</v>
      </c>
      <c r="C15" s="773" t="s">
        <v>613</v>
      </c>
      <c r="D15" s="602" t="s">
        <v>146</v>
      </c>
      <c r="E15" s="981" t="s">
        <v>719</v>
      </c>
      <c r="F15" s="1175" t="s">
        <v>720</v>
      </c>
      <c r="G15" s="980" t="s">
        <v>103</v>
      </c>
      <c r="H15" s="982">
        <v>20.14</v>
      </c>
      <c r="I15" s="1184">
        <v>120.86</v>
      </c>
      <c r="J15" s="986">
        <f t="shared" si="1"/>
        <v>120.86</v>
      </c>
      <c r="K15" s="984" t="s">
        <v>711</v>
      </c>
      <c r="L15" s="989"/>
      <c r="M15" s="989"/>
      <c r="N15" s="989"/>
      <c r="O15" s="989">
        <v>100.72</v>
      </c>
      <c r="P15" s="989"/>
      <c r="Q15" s="989"/>
      <c r="R15" s="989"/>
      <c r="S15" s="989"/>
      <c r="T15" s="989"/>
      <c r="U15" s="989"/>
      <c r="V15" s="989"/>
      <c r="W15" s="989"/>
      <c r="X15" s="992"/>
      <c r="Y15" s="992"/>
      <c r="Z15" s="992"/>
      <c r="AA15" s="992"/>
      <c r="AB15" s="1001"/>
      <c r="AC15" s="1223">
        <f t="shared" si="0"/>
        <v>100.72</v>
      </c>
    </row>
    <row r="16" spans="1:30" ht="14.25" x14ac:dyDescent="0.2">
      <c r="A16" s="987">
        <v>44655</v>
      </c>
      <c r="B16" s="980">
        <v>872</v>
      </c>
      <c r="C16" s="773" t="s">
        <v>613</v>
      </c>
      <c r="D16" s="602" t="s">
        <v>146</v>
      </c>
      <c r="E16" s="981" t="s">
        <v>721</v>
      </c>
      <c r="F16" s="1175" t="s">
        <v>722</v>
      </c>
      <c r="G16" s="980" t="s">
        <v>100</v>
      </c>
      <c r="H16" s="982">
        <v>35.33</v>
      </c>
      <c r="I16" s="1184">
        <v>212</v>
      </c>
      <c r="J16" s="986">
        <f t="shared" si="1"/>
        <v>212</v>
      </c>
      <c r="K16" s="984" t="s">
        <v>711</v>
      </c>
      <c r="L16" s="989"/>
      <c r="M16" s="989"/>
      <c r="N16" s="989">
        <v>176.67</v>
      </c>
      <c r="O16" s="989"/>
      <c r="P16" s="989"/>
      <c r="Q16" s="989"/>
      <c r="R16" s="989"/>
      <c r="S16" s="989"/>
      <c r="T16" s="989"/>
      <c r="U16" s="989"/>
      <c r="V16" s="989"/>
      <c r="W16" s="989"/>
      <c r="X16" s="992"/>
      <c r="Y16" s="992"/>
      <c r="Z16" s="992"/>
      <c r="AA16" s="992"/>
      <c r="AB16" s="1001"/>
      <c r="AC16" s="1223">
        <f t="shared" si="0"/>
        <v>176.67</v>
      </c>
    </row>
    <row r="17" spans="1:29" ht="14.25" x14ac:dyDescent="0.2">
      <c r="A17" s="987">
        <v>44655</v>
      </c>
      <c r="B17" s="980">
        <v>873</v>
      </c>
      <c r="C17" s="773" t="s">
        <v>715</v>
      </c>
      <c r="D17" s="602" t="s">
        <v>146</v>
      </c>
      <c r="E17" s="981" t="s">
        <v>723</v>
      </c>
      <c r="F17" s="1175" t="s">
        <v>724</v>
      </c>
      <c r="G17" s="980" t="s">
        <v>126</v>
      </c>
      <c r="H17" s="982"/>
      <c r="I17" s="1184">
        <v>9</v>
      </c>
      <c r="J17" s="986">
        <f t="shared" si="1"/>
        <v>9</v>
      </c>
      <c r="K17" s="984" t="s">
        <v>711</v>
      </c>
      <c r="L17" s="992"/>
      <c r="M17" s="992"/>
      <c r="N17" s="992"/>
      <c r="O17" s="992"/>
      <c r="P17" s="992"/>
      <c r="Q17" s="993"/>
      <c r="R17" s="992"/>
      <c r="S17" s="992"/>
      <c r="T17" s="992"/>
      <c r="U17" s="992">
        <v>9</v>
      </c>
      <c r="V17" s="992"/>
      <c r="W17" s="992"/>
      <c r="X17" s="992"/>
      <c r="Y17" s="992"/>
      <c r="Z17" s="992"/>
      <c r="AA17" s="992"/>
      <c r="AB17" s="1001"/>
      <c r="AC17" s="1223">
        <f t="shared" si="0"/>
        <v>9</v>
      </c>
    </row>
    <row r="18" spans="1:29" ht="14.25" x14ac:dyDescent="0.2">
      <c r="A18" s="987">
        <v>44659</v>
      </c>
      <c r="B18" s="980" t="s">
        <v>725</v>
      </c>
      <c r="C18" s="773" t="s">
        <v>613</v>
      </c>
      <c r="D18" s="602" t="s">
        <v>146</v>
      </c>
      <c r="E18" s="981" t="s">
        <v>726</v>
      </c>
      <c r="F18" s="1176" t="s">
        <v>727</v>
      </c>
      <c r="G18" s="980" t="s">
        <v>541</v>
      </c>
      <c r="H18" s="982">
        <v>2.09</v>
      </c>
      <c r="I18" s="1237">
        <v>12.56</v>
      </c>
      <c r="J18" s="986">
        <f t="shared" si="1"/>
        <v>12.56</v>
      </c>
      <c r="K18" s="984" t="s">
        <v>711</v>
      </c>
      <c r="L18" s="992"/>
      <c r="M18" s="992">
        <v>10.47</v>
      </c>
      <c r="N18" s="992"/>
      <c r="O18" s="992"/>
      <c r="P18" s="992"/>
      <c r="Q18" s="993"/>
      <c r="R18" s="992"/>
      <c r="S18" s="992"/>
      <c r="T18" s="992"/>
      <c r="U18" s="992"/>
      <c r="V18" s="992"/>
      <c r="W18" s="992"/>
      <c r="X18" s="992"/>
      <c r="Y18" s="992"/>
      <c r="Z18" s="992"/>
      <c r="AA18" s="992"/>
      <c r="AB18" s="1001"/>
      <c r="AC18" s="1223">
        <f t="shared" si="0"/>
        <v>10.47</v>
      </c>
    </row>
    <row r="19" spans="1:29" ht="14.25" x14ac:dyDescent="0.2">
      <c r="A19" s="987">
        <v>44690</v>
      </c>
      <c r="B19" s="980">
        <v>874</v>
      </c>
      <c r="C19" s="773" t="s">
        <v>613</v>
      </c>
      <c r="D19" s="602" t="s">
        <v>146</v>
      </c>
      <c r="E19" s="1159" t="s">
        <v>710</v>
      </c>
      <c r="F19" s="600" t="s">
        <v>713</v>
      </c>
      <c r="G19" s="980" t="s">
        <v>89</v>
      </c>
      <c r="H19" s="772"/>
      <c r="I19" s="1184">
        <v>811.05</v>
      </c>
      <c r="J19" s="1255">
        <f>+SUM(L19:AB19)+H19</f>
        <v>811.05</v>
      </c>
      <c r="K19" s="775" t="s">
        <v>711</v>
      </c>
      <c r="L19" s="985">
        <v>811.05</v>
      </c>
      <c r="M19" s="236"/>
      <c r="N19" s="227"/>
      <c r="O19" s="227"/>
      <c r="P19" s="227"/>
      <c r="Q19" s="234"/>
      <c r="R19" s="227"/>
      <c r="S19" s="227"/>
      <c r="T19" s="227"/>
      <c r="U19" s="227"/>
      <c r="V19" s="227"/>
      <c r="W19" s="227"/>
      <c r="X19" s="227"/>
      <c r="Y19" s="227"/>
      <c r="Z19" s="227"/>
      <c r="AA19" s="227"/>
      <c r="AB19" s="1002"/>
      <c r="AC19" s="1223">
        <f t="shared" si="0"/>
        <v>811.05</v>
      </c>
    </row>
    <row r="20" spans="1:29" ht="14.25" x14ac:dyDescent="0.2">
      <c r="A20" s="987">
        <v>44690</v>
      </c>
      <c r="B20" s="980">
        <v>874</v>
      </c>
      <c r="C20" s="773" t="s">
        <v>613</v>
      </c>
      <c r="D20" s="602" t="s">
        <v>146</v>
      </c>
      <c r="E20" s="1159" t="s">
        <v>710</v>
      </c>
      <c r="F20" s="1175" t="s">
        <v>712</v>
      </c>
      <c r="G20" s="980" t="s">
        <v>93</v>
      </c>
      <c r="H20" s="982">
        <v>1</v>
      </c>
      <c r="I20" s="1184">
        <v>6</v>
      </c>
      <c r="J20" s="1255">
        <f>+SUM(L20:AB20)+H20</f>
        <v>6</v>
      </c>
      <c r="K20" s="984" t="s">
        <v>711</v>
      </c>
      <c r="L20" s="988"/>
      <c r="M20" s="989">
        <v>5</v>
      </c>
      <c r="N20" s="227"/>
      <c r="O20" s="227"/>
      <c r="P20" s="227"/>
      <c r="Q20" s="234"/>
      <c r="R20" s="227"/>
      <c r="S20" s="227"/>
      <c r="T20" s="227"/>
      <c r="U20" s="227"/>
      <c r="V20" s="227"/>
      <c r="W20" s="227"/>
      <c r="X20" s="227"/>
      <c r="Y20" s="227"/>
      <c r="Z20" s="227"/>
      <c r="AA20" s="227"/>
      <c r="AB20" s="1002"/>
      <c r="AC20" s="1223">
        <f t="shared" si="0"/>
        <v>5</v>
      </c>
    </row>
    <row r="21" spans="1:29" ht="14.25" x14ac:dyDescent="0.2">
      <c r="A21" s="987">
        <v>44690</v>
      </c>
      <c r="B21" s="980">
        <v>874</v>
      </c>
      <c r="C21" s="773" t="s">
        <v>613</v>
      </c>
      <c r="D21" s="602" t="s">
        <v>146</v>
      </c>
      <c r="E21" s="1159" t="s">
        <v>710</v>
      </c>
      <c r="F21" s="1176" t="s">
        <v>716</v>
      </c>
      <c r="G21" s="980" t="s">
        <v>543</v>
      </c>
      <c r="H21" s="772"/>
      <c r="I21" s="1184">
        <v>16</v>
      </c>
      <c r="J21" s="1255">
        <f>+SUM(L21:AB21)+H21</f>
        <v>16</v>
      </c>
      <c r="K21" s="984" t="s">
        <v>711</v>
      </c>
      <c r="L21" s="989"/>
      <c r="M21" s="989">
        <v>16</v>
      </c>
      <c r="N21" s="227"/>
      <c r="O21" s="227"/>
      <c r="P21" s="227"/>
      <c r="Q21" s="234"/>
      <c r="R21" s="227"/>
      <c r="S21" s="227"/>
      <c r="T21" s="227"/>
      <c r="U21" s="227"/>
      <c r="V21" s="227"/>
      <c r="W21" s="227"/>
      <c r="X21" s="227"/>
      <c r="Y21" s="227"/>
      <c r="Z21" s="227"/>
      <c r="AA21" s="227"/>
      <c r="AB21" s="1002"/>
      <c r="AC21" s="1223">
        <f t="shared" si="0"/>
        <v>16</v>
      </c>
    </row>
    <row r="22" spans="1:29" ht="14.25" x14ac:dyDescent="0.2">
      <c r="A22" s="987">
        <v>44690</v>
      </c>
      <c r="B22" s="980">
        <v>874</v>
      </c>
      <c r="C22" s="773" t="s">
        <v>715</v>
      </c>
      <c r="D22" s="602" t="s">
        <v>146</v>
      </c>
      <c r="E22" s="981" t="s">
        <v>710</v>
      </c>
      <c r="F22" s="1175" t="s">
        <v>731</v>
      </c>
      <c r="G22" s="980" t="s">
        <v>95</v>
      </c>
      <c r="H22" s="982"/>
      <c r="I22" s="1184">
        <v>9.0500000000000007</v>
      </c>
      <c r="J22" s="986">
        <f>+SUM(L22:AB22)+H22</f>
        <v>9.0500000000000007</v>
      </c>
      <c r="K22" s="984" t="s">
        <v>711</v>
      </c>
      <c r="L22" s="989"/>
      <c r="M22" s="989">
        <v>9.0500000000000007</v>
      </c>
      <c r="N22" s="844"/>
      <c r="O22" s="227"/>
      <c r="P22" s="227"/>
      <c r="Q22" s="234"/>
      <c r="R22" s="227"/>
      <c r="S22" s="227"/>
      <c r="T22" s="227"/>
      <c r="U22" s="227"/>
      <c r="V22" s="227"/>
      <c r="W22" s="227"/>
      <c r="X22" s="227"/>
      <c r="Y22" s="227"/>
      <c r="Z22" s="227"/>
      <c r="AA22" s="227"/>
      <c r="AB22" s="1002"/>
      <c r="AC22" s="1223">
        <f t="shared" si="0"/>
        <v>9.0500000000000007</v>
      </c>
    </row>
    <row r="23" spans="1:29" ht="14.25" x14ac:dyDescent="0.2">
      <c r="A23" s="987">
        <v>44690</v>
      </c>
      <c r="B23" s="22">
        <v>874</v>
      </c>
      <c r="C23" s="773" t="s">
        <v>715</v>
      </c>
      <c r="D23" s="602" t="s">
        <v>146</v>
      </c>
      <c r="E23" s="600" t="s">
        <v>710</v>
      </c>
      <c r="F23" s="600" t="s">
        <v>732</v>
      </c>
      <c r="G23" s="980" t="s">
        <v>575</v>
      </c>
      <c r="H23" s="772">
        <v>3.11</v>
      </c>
      <c r="I23" s="1184">
        <v>18.63</v>
      </c>
      <c r="J23" s="986">
        <f t="shared" si="1"/>
        <v>18.63</v>
      </c>
      <c r="K23" s="623" t="s">
        <v>711</v>
      </c>
      <c r="L23" s="227"/>
      <c r="M23" s="227"/>
      <c r="N23" s="227"/>
      <c r="O23" s="227"/>
      <c r="P23" s="227"/>
      <c r="Q23" s="234"/>
      <c r="R23" s="227"/>
      <c r="S23" s="227"/>
      <c r="T23" s="227">
        <v>15.52</v>
      </c>
      <c r="U23" s="227"/>
      <c r="V23" s="227"/>
      <c r="W23" s="227"/>
      <c r="X23" s="227"/>
      <c r="Y23" s="227"/>
      <c r="Z23" s="227"/>
      <c r="AA23" s="227"/>
      <c r="AB23" s="1002"/>
      <c r="AC23" s="1223">
        <f t="shared" si="0"/>
        <v>15.52</v>
      </c>
    </row>
    <row r="24" spans="1:29" ht="14.25" x14ac:dyDescent="0.2">
      <c r="A24" s="987">
        <v>44690</v>
      </c>
      <c r="B24" s="22">
        <v>875</v>
      </c>
      <c r="C24" s="773" t="s">
        <v>613</v>
      </c>
      <c r="D24" s="602" t="s">
        <v>146</v>
      </c>
      <c r="E24" s="600" t="s">
        <v>733</v>
      </c>
      <c r="F24" s="1175" t="s">
        <v>734</v>
      </c>
      <c r="G24" s="980" t="s">
        <v>548</v>
      </c>
      <c r="H24" s="772">
        <v>56.4</v>
      </c>
      <c r="I24" s="1184">
        <v>338.4</v>
      </c>
      <c r="J24" s="986">
        <f t="shared" si="1"/>
        <v>338.4</v>
      </c>
      <c r="K24" s="623" t="s">
        <v>711</v>
      </c>
      <c r="L24" s="227"/>
      <c r="M24" s="227">
        <v>282</v>
      </c>
      <c r="N24" s="227"/>
      <c r="O24" s="227"/>
      <c r="P24" s="227"/>
      <c r="Q24" s="234"/>
      <c r="R24" s="227"/>
      <c r="S24" s="227"/>
      <c r="T24" s="227"/>
      <c r="U24" s="227"/>
      <c r="V24" s="227"/>
      <c r="W24" s="227"/>
      <c r="X24" s="227"/>
      <c r="Y24" s="227"/>
      <c r="Z24" s="227"/>
      <c r="AA24" s="227"/>
      <c r="AB24" s="1002"/>
      <c r="AC24" s="1223">
        <f t="shared" si="0"/>
        <v>282</v>
      </c>
    </row>
    <row r="25" spans="1:29" ht="14.25" x14ac:dyDescent="0.2">
      <c r="A25" s="987">
        <v>44690</v>
      </c>
      <c r="B25" s="22">
        <v>876</v>
      </c>
      <c r="C25" s="773" t="s">
        <v>616</v>
      </c>
      <c r="D25" s="602" t="s">
        <v>146</v>
      </c>
      <c r="E25" s="600" t="s">
        <v>735</v>
      </c>
      <c r="F25" s="1175" t="s">
        <v>736</v>
      </c>
      <c r="G25" s="980" t="s">
        <v>899</v>
      </c>
      <c r="H25" s="772"/>
      <c r="I25" s="1184">
        <v>34.9</v>
      </c>
      <c r="J25" s="986">
        <f t="shared" si="1"/>
        <v>34.9</v>
      </c>
      <c r="K25" s="623" t="s">
        <v>711</v>
      </c>
      <c r="L25" s="227"/>
      <c r="M25" s="227"/>
      <c r="N25" s="227"/>
      <c r="O25" s="227"/>
      <c r="P25" s="227"/>
      <c r="Q25" s="234"/>
      <c r="R25" s="227"/>
      <c r="S25" s="227"/>
      <c r="T25" s="227"/>
      <c r="U25" s="227">
        <v>34.9</v>
      </c>
      <c r="V25" s="227"/>
      <c r="W25" s="227"/>
      <c r="X25" s="227"/>
      <c r="Y25" s="227"/>
      <c r="Z25" s="227"/>
      <c r="AA25" s="227"/>
      <c r="AB25" s="1002"/>
      <c r="AC25" s="1223">
        <f t="shared" si="0"/>
        <v>34.9</v>
      </c>
    </row>
    <row r="26" spans="1:29" ht="14.25" x14ac:dyDescent="0.2">
      <c r="A26" s="987">
        <v>44690</v>
      </c>
      <c r="B26" s="22">
        <v>877</v>
      </c>
      <c r="C26" s="773" t="s">
        <v>616</v>
      </c>
      <c r="D26" s="602" t="s">
        <v>146</v>
      </c>
      <c r="E26" s="600" t="s">
        <v>737</v>
      </c>
      <c r="F26" s="1175" t="s">
        <v>738</v>
      </c>
      <c r="G26" s="980" t="s">
        <v>322</v>
      </c>
      <c r="H26" s="772">
        <v>72</v>
      </c>
      <c r="I26" s="1184">
        <v>432</v>
      </c>
      <c r="J26" s="986">
        <f t="shared" si="1"/>
        <v>432</v>
      </c>
      <c r="K26" s="847" t="s">
        <v>711</v>
      </c>
      <c r="L26" s="227"/>
      <c r="M26" s="227"/>
      <c r="N26" s="227">
        <v>360</v>
      </c>
      <c r="O26" s="227"/>
      <c r="P26" s="227"/>
      <c r="Q26" s="227"/>
      <c r="R26" s="227"/>
      <c r="S26" s="227"/>
      <c r="T26" s="227"/>
      <c r="U26" s="227"/>
      <c r="V26" s="227"/>
      <c r="W26" s="227"/>
      <c r="X26" s="227"/>
      <c r="Y26" s="227"/>
      <c r="Z26" s="227"/>
      <c r="AA26" s="227"/>
      <c r="AB26" s="1002"/>
      <c r="AC26" s="1223">
        <f t="shared" si="0"/>
        <v>360</v>
      </c>
    </row>
    <row r="27" spans="1:29" ht="14.25" x14ac:dyDescent="0.2">
      <c r="A27" s="987">
        <v>44690</v>
      </c>
      <c r="B27" s="22">
        <v>878</v>
      </c>
      <c r="C27" s="773" t="s">
        <v>613</v>
      </c>
      <c r="D27" s="602" t="s">
        <v>146</v>
      </c>
      <c r="E27" s="600" t="s">
        <v>721</v>
      </c>
      <c r="F27" s="1175" t="s">
        <v>722</v>
      </c>
      <c r="G27" s="980" t="s">
        <v>100</v>
      </c>
      <c r="H27" s="982">
        <v>42</v>
      </c>
      <c r="I27" s="1184">
        <v>252</v>
      </c>
      <c r="J27" s="986">
        <f t="shared" si="1"/>
        <v>252</v>
      </c>
      <c r="K27" s="623" t="s">
        <v>711</v>
      </c>
      <c r="L27" s="992"/>
      <c r="M27" s="992"/>
      <c r="N27" s="992">
        <v>210</v>
      </c>
      <c r="O27" s="227"/>
      <c r="P27" s="227"/>
      <c r="Q27" s="227"/>
      <c r="R27" s="227"/>
      <c r="S27" s="227"/>
      <c r="T27" s="227"/>
      <c r="U27" s="227"/>
      <c r="V27" s="227"/>
      <c r="W27" s="227"/>
      <c r="X27" s="227"/>
      <c r="Y27" s="227"/>
      <c r="Z27" s="227"/>
      <c r="AA27" s="227"/>
      <c r="AB27" s="1002"/>
      <c r="AC27" s="1223">
        <f t="shared" si="0"/>
        <v>210</v>
      </c>
    </row>
    <row r="28" spans="1:29" ht="14.25" x14ac:dyDescent="0.2">
      <c r="A28" s="987">
        <v>44690</v>
      </c>
      <c r="B28" s="22">
        <v>879</v>
      </c>
      <c r="C28" s="773" t="s">
        <v>613</v>
      </c>
      <c r="D28" s="602" t="s">
        <v>146</v>
      </c>
      <c r="E28" s="600" t="s">
        <v>739</v>
      </c>
      <c r="F28" s="1176" t="s">
        <v>740</v>
      </c>
      <c r="G28" s="980" t="s">
        <v>110</v>
      </c>
      <c r="H28" s="772"/>
      <c r="I28" s="1184">
        <v>543.24</v>
      </c>
      <c r="J28" s="986">
        <f t="shared" si="1"/>
        <v>543.24</v>
      </c>
      <c r="K28" s="847" t="s">
        <v>711</v>
      </c>
      <c r="L28" s="227"/>
      <c r="M28" s="227"/>
      <c r="N28" s="227"/>
      <c r="O28" s="227"/>
      <c r="P28" s="227">
        <v>543.24</v>
      </c>
      <c r="Q28" s="227"/>
      <c r="R28" s="227"/>
      <c r="S28" s="227"/>
      <c r="T28" s="227"/>
      <c r="U28" s="227"/>
      <c r="V28" s="227"/>
      <c r="W28" s="227"/>
      <c r="X28" s="227"/>
      <c r="Y28" s="227"/>
      <c r="Z28" s="227"/>
      <c r="AA28" s="227"/>
      <c r="AB28" s="1002"/>
      <c r="AC28" s="1223">
        <f t="shared" si="0"/>
        <v>543.24</v>
      </c>
    </row>
    <row r="29" spans="1:29" ht="14.25" x14ac:dyDescent="0.2">
      <c r="A29" s="987">
        <v>44690</v>
      </c>
      <c r="B29" s="22">
        <v>880</v>
      </c>
      <c r="C29" s="773" t="s">
        <v>613</v>
      </c>
      <c r="D29" s="602" t="s">
        <v>146</v>
      </c>
      <c r="E29" s="1177" t="s">
        <v>719</v>
      </c>
      <c r="F29" s="1175" t="s">
        <v>720</v>
      </c>
      <c r="G29" s="980" t="s">
        <v>103</v>
      </c>
      <c r="H29" s="982">
        <v>25.05</v>
      </c>
      <c r="I29" s="1184">
        <v>150.30000000000001</v>
      </c>
      <c r="J29" s="986">
        <f>+SUM(L29:AB29)+H29</f>
        <v>150.30000000000001</v>
      </c>
      <c r="K29" s="984" t="s">
        <v>711</v>
      </c>
      <c r="L29" s="989"/>
      <c r="M29" s="989"/>
      <c r="N29" s="989"/>
      <c r="O29" s="989">
        <v>125.25</v>
      </c>
      <c r="P29" s="227"/>
      <c r="Q29" s="227"/>
      <c r="R29" s="227"/>
      <c r="S29" s="227"/>
      <c r="T29" s="227"/>
      <c r="U29" s="227"/>
      <c r="V29" s="227"/>
      <c r="W29" s="227"/>
      <c r="X29" s="227"/>
      <c r="Y29" s="227"/>
      <c r="Z29" s="227"/>
      <c r="AA29" s="227"/>
      <c r="AB29" s="1002"/>
      <c r="AC29" s="1223">
        <f t="shared" si="0"/>
        <v>125.25</v>
      </c>
    </row>
    <row r="30" spans="1:29" ht="14.25" x14ac:dyDescent="0.2">
      <c r="A30" s="987">
        <v>44690</v>
      </c>
      <c r="B30" s="22">
        <v>881</v>
      </c>
      <c r="C30" s="773" t="s">
        <v>616</v>
      </c>
      <c r="D30" s="602" t="s">
        <v>146</v>
      </c>
      <c r="E30" s="1177" t="s">
        <v>742</v>
      </c>
      <c r="F30" s="1177" t="s">
        <v>743</v>
      </c>
      <c r="G30" s="602" t="s">
        <v>575</v>
      </c>
      <c r="H30" s="772">
        <v>462</v>
      </c>
      <c r="I30" s="557">
        <v>2772</v>
      </c>
      <c r="J30" s="986">
        <f t="shared" si="1"/>
        <v>2772</v>
      </c>
      <c r="K30" s="623" t="s">
        <v>711</v>
      </c>
      <c r="L30" s="227"/>
      <c r="M30" s="227"/>
      <c r="N30" s="227"/>
      <c r="O30" s="227"/>
      <c r="P30" s="227"/>
      <c r="Q30" s="227"/>
      <c r="R30" s="227"/>
      <c r="S30" s="227"/>
      <c r="T30" s="227">
        <v>2310</v>
      </c>
      <c r="U30" s="227"/>
      <c r="V30" s="227"/>
      <c r="W30" s="227"/>
      <c r="X30" s="227"/>
      <c r="Y30" s="227"/>
      <c r="Z30" s="227"/>
      <c r="AA30" s="227"/>
      <c r="AB30" s="1002"/>
      <c r="AC30" s="1223">
        <f t="shared" si="0"/>
        <v>2310</v>
      </c>
    </row>
    <row r="31" spans="1:29" ht="14.25" x14ac:dyDescent="0.2">
      <c r="A31" s="987">
        <v>44690</v>
      </c>
      <c r="B31" s="103">
        <v>882</v>
      </c>
      <c r="C31" s="1136" t="s">
        <v>715</v>
      </c>
      <c r="D31" s="1165" t="s">
        <v>146</v>
      </c>
      <c r="E31" s="1177" t="s">
        <v>744</v>
      </c>
      <c r="F31" s="1177" t="s">
        <v>745</v>
      </c>
      <c r="G31" s="980" t="s">
        <v>99</v>
      </c>
      <c r="H31" s="982"/>
      <c r="I31" s="983">
        <v>20</v>
      </c>
      <c r="J31" s="986">
        <f t="shared" si="1"/>
        <v>20</v>
      </c>
      <c r="K31" s="623" t="s">
        <v>711</v>
      </c>
      <c r="L31" s="227"/>
      <c r="M31" s="227"/>
      <c r="N31" s="227">
        <v>20</v>
      </c>
      <c r="O31" s="227"/>
      <c r="P31" s="227"/>
      <c r="Q31" s="227"/>
      <c r="R31" s="227"/>
      <c r="S31" s="227"/>
      <c r="T31" s="227"/>
      <c r="U31" s="227"/>
      <c r="V31" s="227"/>
      <c r="W31" s="227"/>
      <c r="X31" s="227"/>
      <c r="Y31" s="227"/>
      <c r="Z31" s="227"/>
      <c r="AA31" s="227"/>
      <c r="AB31" s="1002"/>
      <c r="AC31" s="1223">
        <f t="shared" si="0"/>
        <v>20</v>
      </c>
    </row>
    <row r="32" spans="1:29" ht="14.25" x14ac:dyDescent="0.2">
      <c r="A32" s="987">
        <v>44690</v>
      </c>
      <c r="B32" s="22">
        <v>883</v>
      </c>
      <c r="C32" s="773" t="s">
        <v>613</v>
      </c>
      <c r="D32" s="602" t="s">
        <v>146</v>
      </c>
      <c r="E32" s="1177" t="s">
        <v>746</v>
      </c>
      <c r="F32" s="1177" t="s">
        <v>747</v>
      </c>
      <c r="G32" s="602" t="s">
        <v>273</v>
      </c>
      <c r="H32" s="772">
        <v>18.2</v>
      </c>
      <c r="I32" s="1238">
        <v>109.2</v>
      </c>
      <c r="J32" s="986">
        <f t="shared" si="1"/>
        <v>109.2</v>
      </c>
      <c r="K32" s="623" t="s">
        <v>711</v>
      </c>
      <c r="L32" s="227"/>
      <c r="M32" s="227"/>
      <c r="N32" s="227">
        <v>91</v>
      </c>
      <c r="O32" s="227"/>
      <c r="P32" s="227"/>
      <c r="Q32" s="227"/>
      <c r="R32" s="227"/>
      <c r="S32" s="227"/>
      <c r="T32" s="227"/>
      <c r="U32" s="227"/>
      <c r="V32" s="227"/>
      <c r="W32" s="227"/>
      <c r="X32" s="227"/>
      <c r="Y32" s="227"/>
      <c r="Z32" s="227"/>
      <c r="AA32" s="227"/>
      <c r="AB32" s="1002"/>
      <c r="AC32" s="1223">
        <f t="shared" si="0"/>
        <v>91</v>
      </c>
    </row>
    <row r="33" spans="1:29" ht="14.25" x14ac:dyDescent="0.2">
      <c r="A33" s="987">
        <v>44690</v>
      </c>
      <c r="B33" s="602">
        <v>884</v>
      </c>
      <c r="C33" s="773" t="s">
        <v>615</v>
      </c>
      <c r="D33" s="602" t="s">
        <v>146</v>
      </c>
      <c r="E33" s="1177" t="s">
        <v>748</v>
      </c>
      <c r="F33" s="1177" t="s">
        <v>749</v>
      </c>
      <c r="G33" s="602" t="s">
        <v>117</v>
      </c>
      <c r="H33" s="772"/>
      <c r="I33" s="1238">
        <v>75</v>
      </c>
      <c r="J33" s="986">
        <f t="shared" si="1"/>
        <v>75</v>
      </c>
      <c r="K33" s="994" t="s">
        <v>711</v>
      </c>
      <c r="L33" s="992"/>
      <c r="M33" s="992"/>
      <c r="N33" s="992"/>
      <c r="O33" s="227"/>
      <c r="P33" s="227"/>
      <c r="Q33" s="227">
        <v>75</v>
      </c>
      <c r="R33" s="227"/>
      <c r="S33" s="227"/>
      <c r="T33" s="227"/>
      <c r="U33" s="227"/>
      <c r="V33" s="227"/>
      <c r="W33" s="227"/>
      <c r="X33" s="227"/>
      <c r="Y33" s="227"/>
      <c r="Z33" s="227"/>
      <c r="AA33" s="227"/>
      <c r="AB33" s="1002"/>
      <c r="AC33" s="1223">
        <f t="shared" si="0"/>
        <v>75</v>
      </c>
    </row>
    <row r="34" spans="1:29" ht="14.25" x14ac:dyDescent="0.2">
      <c r="A34" s="987">
        <v>44691</v>
      </c>
      <c r="B34" s="22" t="s">
        <v>725</v>
      </c>
      <c r="C34" s="773" t="s">
        <v>613</v>
      </c>
      <c r="D34" s="602" t="s">
        <v>146</v>
      </c>
      <c r="E34" s="1177" t="s">
        <v>726</v>
      </c>
      <c r="F34" s="1177" t="s">
        <v>752</v>
      </c>
      <c r="G34" s="602" t="s">
        <v>541</v>
      </c>
      <c r="H34" s="772">
        <v>1.2</v>
      </c>
      <c r="I34" s="1238">
        <v>7.2</v>
      </c>
      <c r="J34" s="986">
        <f t="shared" si="1"/>
        <v>7.2</v>
      </c>
      <c r="K34" s="623" t="s">
        <v>711</v>
      </c>
      <c r="L34" s="227"/>
      <c r="M34" s="227">
        <v>6</v>
      </c>
      <c r="N34" s="227"/>
      <c r="O34" s="227"/>
      <c r="P34" s="227"/>
      <c r="Q34" s="227"/>
      <c r="R34" s="227"/>
      <c r="S34" s="227"/>
      <c r="T34" s="227"/>
      <c r="U34" s="227"/>
      <c r="V34" s="227"/>
      <c r="W34" s="227"/>
      <c r="X34" s="227"/>
      <c r="Y34" s="227"/>
      <c r="Z34" s="227"/>
      <c r="AA34" s="227"/>
      <c r="AB34" s="1002"/>
      <c r="AC34" s="1223">
        <f t="shared" si="0"/>
        <v>6</v>
      </c>
    </row>
    <row r="35" spans="1:29" ht="14.25" x14ac:dyDescent="0.2">
      <c r="A35" s="987">
        <v>44707</v>
      </c>
      <c r="B35" s="22" t="s">
        <v>760</v>
      </c>
      <c r="C35" s="773" t="s">
        <v>613</v>
      </c>
      <c r="D35" s="602" t="s">
        <v>146</v>
      </c>
      <c r="E35" s="1177" t="s">
        <v>741</v>
      </c>
      <c r="F35" s="1177" t="s">
        <v>761</v>
      </c>
      <c r="G35" s="602" t="s">
        <v>556</v>
      </c>
      <c r="H35" s="772"/>
      <c r="I35" s="1238">
        <v>35</v>
      </c>
      <c r="J35" s="986">
        <f t="shared" si="1"/>
        <v>35</v>
      </c>
      <c r="K35" s="623" t="s">
        <v>711</v>
      </c>
      <c r="L35" s="227"/>
      <c r="M35" s="227">
        <v>35</v>
      </c>
      <c r="N35" s="227"/>
      <c r="O35" s="227"/>
      <c r="P35" s="227"/>
      <c r="Q35" s="227"/>
      <c r="R35" s="227"/>
      <c r="S35" s="227"/>
      <c r="T35" s="227"/>
      <c r="U35" s="227"/>
      <c r="V35" s="227"/>
      <c r="W35" s="227"/>
      <c r="X35" s="227"/>
      <c r="Y35" s="227"/>
      <c r="Z35" s="227"/>
      <c r="AA35" s="227"/>
      <c r="AB35" s="1002"/>
      <c r="AC35" s="1223">
        <f t="shared" si="0"/>
        <v>35</v>
      </c>
    </row>
    <row r="36" spans="1:29" ht="28.5" x14ac:dyDescent="0.2">
      <c r="A36" s="550">
        <v>44718</v>
      </c>
      <c r="B36" s="22">
        <v>885</v>
      </c>
      <c r="C36" s="773" t="s">
        <v>616</v>
      </c>
      <c r="D36" s="602" t="s">
        <v>146</v>
      </c>
      <c r="E36" s="1177" t="s">
        <v>735</v>
      </c>
      <c r="F36" s="1177" t="s">
        <v>753</v>
      </c>
      <c r="G36" s="980" t="s">
        <v>125</v>
      </c>
      <c r="H36" s="772">
        <v>6.98</v>
      </c>
      <c r="I36" s="1239">
        <v>6.98</v>
      </c>
      <c r="J36" s="986">
        <f t="shared" si="1"/>
        <v>6.98</v>
      </c>
      <c r="K36" s="1203" t="s">
        <v>711</v>
      </c>
      <c r="L36" s="227"/>
      <c r="M36" s="227"/>
      <c r="N36" s="227"/>
      <c r="O36" s="227"/>
      <c r="P36" s="227"/>
      <c r="Q36" s="227"/>
      <c r="R36" s="227"/>
      <c r="S36" s="227">
        <v>0</v>
      </c>
      <c r="T36" s="227"/>
      <c r="U36" s="227"/>
      <c r="V36" s="227"/>
      <c r="W36" s="227"/>
      <c r="X36" s="227"/>
      <c r="Y36" s="227"/>
      <c r="Z36" s="227"/>
      <c r="AA36" s="227"/>
      <c r="AB36" s="1002"/>
      <c r="AC36" s="1223">
        <f t="shared" si="0"/>
        <v>0</v>
      </c>
    </row>
    <row r="37" spans="1:29" ht="14.25" x14ac:dyDescent="0.2">
      <c r="A37" s="206">
        <v>44718</v>
      </c>
      <c r="B37" s="22">
        <v>886</v>
      </c>
      <c r="C37" s="773" t="s">
        <v>613</v>
      </c>
      <c r="D37" s="602" t="s">
        <v>146</v>
      </c>
      <c r="E37" s="1159" t="s">
        <v>710</v>
      </c>
      <c r="F37" s="600" t="s">
        <v>728</v>
      </c>
      <c r="G37" s="980" t="s">
        <v>89</v>
      </c>
      <c r="H37" s="772"/>
      <c r="I37" s="1238">
        <v>810.85</v>
      </c>
      <c r="J37" s="986">
        <f t="shared" si="1"/>
        <v>810.85</v>
      </c>
      <c r="K37" s="623" t="s">
        <v>711</v>
      </c>
      <c r="L37" s="227">
        <v>810.85</v>
      </c>
      <c r="M37" s="227"/>
      <c r="N37" s="227"/>
      <c r="O37" s="227"/>
      <c r="P37" s="227"/>
      <c r="Q37" s="227"/>
      <c r="R37" s="227"/>
      <c r="S37" s="227"/>
      <c r="T37" s="227"/>
      <c r="U37" s="227"/>
      <c r="V37" s="227"/>
      <c r="W37" s="227"/>
      <c r="X37" s="227"/>
      <c r="Y37" s="227"/>
      <c r="Z37" s="227"/>
      <c r="AA37" s="227"/>
      <c r="AB37" s="1002"/>
      <c r="AC37" s="1223">
        <f t="shared" si="0"/>
        <v>810.85</v>
      </c>
    </row>
    <row r="38" spans="1:29" ht="14.25" x14ac:dyDescent="0.2">
      <c r="A38" s="206">
        <v>44718</v>
      </c>
      <c r="B38" s="22">
        <v>886</v>
      </c>
      <c r="C38" s="773" t="s">
        <v>613</v>
      </c>
      <c r="D38" s="602" t="s">
        <v>146</v>
      </c>
      <c r="E38" s="1159" t="s">
        <v>710</v>
      </c>
      <c r="F38" s="1175" t="s">
        <v>729</v>
      </c>
      <c r="G38" s="980" t="s">
        <v>93</v>
      </c>
      <c r="H38" s="772"/>
      <c r="I38" s="1184">
        <v>6</v>
      </c>
      <c r="J38" s="986">
        <f t="shared" si="1"/>
        <v>6</v>
      </c>
      <c r="K38" s="623" t="s">
        <v>711</v>
      </c>
      <c r="L38" s="227"/>
      <c r="M38" s="227">
        <v>6</v>
      </c>
      <c r="N38" s="227"/>
      <c r="O38" s="227"/>
      <c r="P38" s="227"/>
      <c r="Q38" s="227"/>
      <c r="R38" s="227"/>
      <c r="S38" s="227"/>
      <c r="T38" s="227"/>
      <c r="U38" s="227"/>
      <c r="V38" s="227"/>
      <c r="W38" s="227"/>
      <c r="X38" s="227"/>
      <c r="Y38" s="227"/>
      <c r="Z38" s="227"/>
      <c r="AA38" s="227"/>
      <c r="AB38" s="1002"/>
      <c r="AC38" s="1223">
        <f t="shared" si="0"/>
        <v>6</v>
      </c>
    </row>
    <row r="39" spans="1:29" ht="14.25" x14ac:dyDescent="0.2">
      <c r="A39" s="206">
        <v>44718</v>
      </c>
      <c r="B39" s="22">
        <v>886</v>
      </c>
      <c r="C39" s="773" t="s">
        <v>613</v>
      </c>
      <c r="D39" s="602" t="s">
        <v>146</v>
      </c>
      <c r="E39" s="1159" t="s">
        <v>710</v>
      </c>
      <c r="F39" s="1176" t="s">
        <v>730</v>
      </c>
      <c r="G39" s="980" t="s">
        <v>543</v>
      </c>
      <c r="H39" s="772"/>
      <c r="I39" s="1184">
        <v>16</v>
      </c>
      <c r="J39" s="986">
        <f t="shared" si="1"/>
        <v>16</v>
      </c>
      <c r="K39" s="623" t="s">
        <v>711</v>
      </c>
      <c r="L39" s="227"/>
      <c r="M39" s="227">
        <v>16</v>
      </c>
      <c r="N39" s="1180"/>
      <c r="O39" s="229"/>
      <c r="P39" s="229"/>
      <c r="Q39" s="229"/>
      <c r="R39" s="229"/>
      <c r="S39" s="229"/>
      <c r="T39" s="229"/>
      <c r="U39" s="229"/>
      <c r="V39" s="229"/>
      <c r="W39" s="229"/>
      <c r="X39" s="229"/>
      <c r="Y39" s="229"/>
      <c r="Z39" s="229"/>
      <c r="AA39" s="229"/>
      <c r="AB39" s="230"/>
      <c r="AC39" s="1223">
        <f t="shared" si="0"/>
        <v>16</v>
      </c>
    </row>
    <row r="40" spans="1:29" ht="14.25" x14ac:dyDescent="0.2">
      <c r="A40" s="206">
        <v>44718</v>
      </c>
      <c r="B40" s="22">
        <v>886</v>
      </c>
      <c r="C40" s="773" t="s">
        <v>613</v>
      </c>
      <c r="D40" s="602" t="s">
        <v>146</v>
      </c>
      <c r="E40" s="981" t="s">
        <v>710</v>
      </c>
      <c r="F40" s="1175" t="s">
        <v>757</v>
      </c>
      <c r="G40" s="980" t="s">
        <v>95</v>
      </c>
      <c r="H40" s="772"/>
      <c r="I40" s="1184">
        <v>8.16</v>
      </c>
      <c r="J40" s="986">
        <f t="shared" si="1"/>
        <v>8.16</v>
      </c>
      <c r="K40" s="623" t="s">
        <v>711</v>
      </c>
      <c r="L40" s="227"/>
      <c r="M40" s="227">
        <v>8.16</v>
      </c>
      <c r="N40" s="1180"/>
      <c r="O40" s="229"/>
      <c r="P40" s="229"/>
      <c r="Q40" s="229"/>
      <c r="R40" s="229"/>
      <c r="S40" s="229"/>
      <c r="T40" s="229"/>
      <c r="U40" s="229"/>
      <c r="V40" s="229"/>
      <c r="W40" s="229"/>
      <c r="X40" s="229"/>
      <c r="Y40" s="229"/>
      <c r="Z40" s="229"/>
      <c r="AA40" s="229"/>
      <c r="AB40" s="230"/>
      <c r="AC40" s="1223">
        <f t="shared" si="0"/>
        <v>8.16</v>
      </c>
    </row>
    <row r="41" spans="1:29" ht="14.25" x14ac:dyDescent="0.2">
      <c r="A41" s="206">
        <v>44718</v>
      </c>
      <c r="B41" s="22">
        <v>886</v>
      </c>
      <c r="C41" s="773" t="s">
        <v>613</v>
      </c>
      <c r="D41" s="602" t="s">
        <v>146</v>
      </c>
      <c r="E41" s="981" t="s">
        <v>710</v>
      </c>
      <c r="F41" s="1175" t="s">
        <v>758</v>
      </c>
      <c r="G41" s="980" t="s">
        <v>94</v>
      </c>
      <c r="H41" s="982"/>
      <c r="I41" s="1184">
        <v>3.46</v>
      </c>
      <c r="J41" s="986">
        <f t="shared" si="1"/>
        <v>3.46</v>
      </c>
      <c r="K41" s="623" t="s">
        <v>711</v>
      </c>
      <c r="L41" s="992"/>
      <c r="M41" s="992">
        <v>3.46</v>
      </c>
      <c r="N41" s="1180"/>
      <c r="O41" s="229"/>
      <c r="P41" s="229"/>
      <c r="Q41" s="229"/>
      <c r="R41" s="229"/>
      <c r="S41" s="229"/>
      <c r="T41" s="229"/>
      <c r="U41" s="229"/>
      <c r="V41" s="229"/>
      <c r="W41" s="229"/>
      <c r="X41" s="229"/>
      <c r="Y41" s="229"/>
      <c r="Z41" s="229"/>
      <c r="AA41" s="229"/>
      <c r="AB41" s="230"/>
      <c r="AC41" s="1223">
        <f t="shared" si="0"/>
        <v>3.46</v>
      </c>
    </row>
    <row r="42" spans="1:29" ht="14.25" x14ac:dyDescent="0.2">
      <c r="A42" s="206">
        <v>44718</v>
      </c>
      <c r="B42" s="22">
        <v>887</v>
      </c>
      <c r="C42" s="773" t="s">
        <v>613</v>
      </c>
      <c r="D42" s="602" t="s">
        <v>146</v>
      </c>
      <c r="E42" s="600" t="s">
        <v>719</v>
      </c>
      <c r="F42" s="1175" t="s">
        <v>720</v>
      </c>
      <c r="G42" s="980" t="s">
        <v>103</v>
      </c>
      <c r="H42" s="772">
        <v>20.99</v>
      </c>
      <c r="I42" s="1184">
        <v>125.96</v>
      </c>
      <c r="J42" s="986">
        <f t="shared" si="1"/>
        <v>125.96</v>
      </c>
      <c r="K42" s="623" t="s">
        <v>711</v>
      </c>
      <c r="L42" s="227"/>
      <c r="M42" s="227"/>
      <c r="N42" s="1180"/>
      <c r="O42" s="229">
        <v>104.97</v>
      </c>
      <c r="P42" s="229"/>
      <c r="Q42" s="229"/>
      <c r="R42" s="229"/>
      <c r="S42" s="229"/>
      <c r="T42" s="229"/>
      <c r="U42" s="229"/>
      <c r="V42" s="229"/>
      <c r="W42" s="229"/>
      <c r="X42" s="229"/>
      <c r="Y42" s="229"/>
      <c r="Z42" s="229"/>
      <c r="AA42" s="229"/>
      <c r="AB42" s="230"/>
      <c r="AC42" s="1223">
        <f t="shared" si="0"/>
        <v>104.97</v>
      </c>
    </row>
    <row r="43" spans="1:29" ht="14.25" x14ac:dyDescent="0.2">
      <c r="A43" s="206">
        <v>44718</v>
      </c>
      <c r="B43" s="22">
        <v>888</v>
      </c>
      <c r="C43" s="1139" t="s">
        <v>613</v>
      </c>
      <c r="D43" s="602" t="s">
        <v>146</v>
      </c>
      <c r="E43" s="13" t="s">
        <v>721</v>
      </c>
      <c r="F43" s="1175" t="s">
        <v>722</v>
      </c>
      <c r="G43" s="980" t="s">
        <v>100</v>
      </c>
      <c r="H43" s="982">
        <v>42</v>
      </c>
      <c r="I43" s="1184">
        <v>252</v>
      </c>
      <c r="J43" s="986">
        <f>+SUM(L43:AB43)+H43</f>
        <v>252</v>
      </c>
      <c r="K43" s="887" t="s">
        <v>711</v>
      </c>
      <c r="L43" s="1180"/>
      <c r="M43" s="1180"/>
      <c r="N43" s="1180">
        <v>210</v>
      </c>
      <c r="O43" s="229"/>
      <c r="P43" s="229"/>
      <c r="Q43" s="229"/>
      <c r="R43" s="229"/>
      <c r="S43" s="229"/>
      <c r="T43" s="229"/>
      <c r="U43" s="229"/>
      <c r="V43" s="229"/>
      <c r="W43" s="229"/>
      <c r="X43" s="229"/>
      <c r="Y43" s="229"/>
      <c r="Z43" s="229"/>
      <c r="AA43" s="229"/>
      <c r="AB43" s="230"/>
      <c r="AC43" s="1223">
        <f t="shared" si="0"/>
        <v>210</v>
      </c>
    </row>
    <row r="44" spans="1:29" ht="14.25" x14ac:dyDescent="0.2">
      <c r="A44" s="206"/>
      <c r="B44" s="22"/>
      <c r="C44" s="1139"/>
      <c r="D44" s="602"/>
      <c r="E44" s="13"/>
      <c r="F44" s="1177"/>
      <c r="G44" s="602"/>
      <c r="H44" s="837"/>
      <c r="I44" s="781"/>
      <c r="J44" s="986">
        <f t="shared" si="1"/>
        <v>0</v>
      </c>
      <c r="K44" s="775"/>
      <c r="L44" s="1180"/>
      <c r="M44" s="1180"/>
      <c r="N44" s="1180"/>
      <c r="O44" s="229"/>
      <c r="P44" s="229"/>
      <c r="Q44" s="229"/>
      <c r="R44" s="229"/>
      <c r="S44" s="229"/>
      <c r="T44" s="229"/>
      <c r="U44" s="229"/>
      <c r="V44" s="229"/>
      <c r="W44" s="229"/>
      <c r="X44" s="229"/>
      <c r="Y44" s="229"/>
      <c r="Z44" s="229"/>
      <c r="AA44" s="229"/>
      <c r="AB44" s="230"/>
      <c r="AC44" s="1223">
        <f t="shared" si="0"/>
        <v>0</v>
      </c>
    </row>
    <row r="45" spans="1:29" ht="14.25" x14ac:dyDescent="0.2">
      <c r="A45" s="206"/>
      <c r="B45" s="684"/>
      <c r="C45" s="1139"/>
      <c r="D45" s="602"/>
      <c r="E45" s="13"/>
      <c r="F45" s="13"/>
      <c r="G45" s="1179"/>
      <c r="H45" s="837"/>
      <c r="I45" s="781"/>
      <c r="J45" s="986">
        <f t="shared" si="1"/>
        <v>0</v>
      </c>
      <c r="K45" s="775"/>
      <c r="L45" s="1180"/>
      <c r="M45" s="1180"/>
      <c r="N45" s="1180"/>
      <c r="O45" s="229"/>
      <c r="P45" s="229"/>
      <c r="Q45" s="229"/>
      <c r="R45" s="229"/>
      <c r="S45" s="229"/>
      <c r="T45" s="229"/>
      <c r="U45" s="229"/>
      <c r="V45" s="229"/>
      <c r="W45" s="229"/>
      <c r="X45" s="229"/>
      <c r="Y45" s="229"/>
      <c r="Z45" s="229"/>
      <c r="AA45" s="229"/>
      <c r="AB45" s="230"/>
      <c r="AC45" s="1223">
        <f t="shared" si="0"/>
        <v>0</v>
      </c>
    </row>
    <row r="46" spans="1:29" s="583" customFormat="1" ht="14.25" x14ac:dyDescent="0.2">
      <c r="A46" s="892"/>
      <c r="B46" s="893"/>
      <c r="C46" s="1134"/>
      <c r="D46" s="602"/>
      <c r="E46" s="894"/>
      <c r="F46" s="894"/>
      <c r="G46" s="895"/>
      <c r="H46" s="886"/>
      <c r="I46" s="890"/>
      <c r="J46" s="986">
        <f t="shared" si="1"/>
        <v>0</v>
      </c>
      <c r="K46" s="1241"/>
      <c r="L46" s="782"/>
      <c r="M46" s="782"/>
      <c r="N46" s="782"/>
      <c r="O46" s="888"/>
      <c r="P46" s="891"/>
      <c r="Q46" s="896"/>
      <c r="R46" s="896"/>
      <c r="S46" s="896"/>
      <c r="T46" s="896"/>
      <c r="U46" s="896"/>
      <c r="V46" s="896"/>
      <c r="W46" s="896"/>
      <c r="X46" s="896"/>
      <c r="Y46" s="896"/>
      <c r="Z46" s="896"/>
      <c r="AA46" s="896"/>
      <c r="AB46" s="1003"/>
      <c r="AC46" s="1223">
        <f t="shared" si="0"/>
        <v>0</v>
      </c>
    </row>
    <row r="47" spans="1:29" ht="15" thickBot="1" x14ac:dyDescent="0.25">
      <c r="A47" s="211"/>
      <c r="B47" s="596"/>
      <c r="C47" s="1135"/>
      <c r="D47" s="596"/>
      <c r="E47" s="211"/>
      <c r="F47" s="211" t="s">
        <v>12</v>
      </c>
      <c r="G47" s="211"/>
      <c r="H47" s="561">
        <f>+SUM(H10:H46)</f>
        <v>809.49000000000012</v>
      </c>
      <c r="I47" s="562">
        <f>+SUM(I10:I46)</f>
        <v>8189.99</v>
      </c>
      <c r="J47" s="1243">
        <f>+SUM(J10:J46)</f>
        <v>8189.99</v>
      </c>
      <c r="K47" s="1242">
        <f>+SUM(K10:K38)</f>
        <v>0</v>
      </c>
      <c r="L47" s="561">
        <f t="shared" ref="L47:AB47" si="2">+SUM(L10:L46)</f>
        <v>2571.37</v>
      </c>
      <c r="M47" s="561">
        <f t="shared" si="2"/>
        <v>422.86</v>
      </c>
      <c r="N47" s="561">
        <f t="shared" si="2"/>
        <v>1067.67</v>
      </c>
      <c r="O47" s="561">
        <f t="shared" si="2"/>
        <v>330.94</v>
      </c>
      <c r="P47" s="561">
        <f t="shared" si="2"/>
        <v>543.24</v>
      </c>
      <c r="Q47" s="561">
        <f t="shared" si="2"/>
        <v>75</v>
      </c>
      <c r="R47" s="561">
        <f t="shared" si="2"/>
        <v>0</v>
      </c>
      <c r="S47" s="561">
        <f t="shared" si="2"/>
        <v>0</v>
      </c>
      <c r="T47" s="561">
        <f t="shared" si="2"/>
        <v>2325.52</v>
      </c>
      <c r="U47" s="561">
        <f t="shared" si="2"/>
        <v>43.9</v>
      </c>
      <c r="V47" s="561">
        <f t="shared" si="2"/>
        <v>0</v>
      </c>
      <c r="W47" s="561">
        <f t="shared" si="2"/>
        <v>0</v>
      </c>
      <c r="X47" s="561">
        <f t="shared" si="2"/>
        <v>0</v>
      </c>
      <c r="Y47" s="561">
        <f t="shared" si="2"/>
        <v>0</v>
      </c>
      <c r="Z47" s="561">
        <f t="shared" si="2"/>
        <v>0</v>
      </c>
      <c r="AA47" s="561">
        <f t="shared" si="2"/>
        <v>0</v>
      </c>
      <c r="AB47" s="561">
        <f t="shared" si="2"/>
        <v>0</v>
      </c>
      <c r="AC47" s="1223">
        <f t="shared" si="0"/>
        <v>7380.5</v>
      </c>
    </row>
    <row r="48" spans="1:29" ht="14.25" x14ac:dyDescent="0.2">
      <c r="A48" s="240"/>
      <c r="B48" s="103"/>
      <c r="C48" s="1136"/>
      <c r="D48" s="103"/>
      <c r="E48" s="240"/>
      <c r="F48" s="240"/>
      <c r="G48" s="240"/>
      <c r="H48" s="563"/>
      <c r="I48" s="564"/>
      <c r="J48" s="678"/>
      <c r="K48" s="695"/>
      <c r="L48" s="241"/>
      <c r="M48" s="241"/>
      <c r="N48" s="241"/>
      <c r="O48" s="241"/>
      <c r="P48" s="241"/>
      <c r="Q48" s="241"/>
      <c r="R48" s="241"/>
      <c r="S48" s="241"/>
      <c r="T48" s="241"/>
      <c r="U48" s="241"/>
      <c r="V48" s="241"/>
      <c r="W48" s="241"/>
      <c r="X48" s="241"/>
      <c r="Y48" s="241"/>
      <c r="Z48" s="241"/>
      <c r="AA48" s="241"/>
      <c r="AB48" s="1004"/>
      <c r="AC48" s="1223">
        <f t="shared" si="0"/>
        <v>0</v>
      </c>
    </row>
    <row r="49" spans="1:29" ht="14.25" x14ac:dyDescent="0.2">
      <c r="A49" s="129" t="s">
        <v>1</v>
      </c>
      <c r="B49" s="129" t="s">
        <v>2</v>
      </c>
      <c r="C49" s="1131" t="s">
        <v>333</v>
      </c>
      <c r="D49" s="129" t="s">
        <v>592</v>
      </c>
      <c r="E49" s="129" t="s">
        <v>3</v>
      </c>
      <c r="F49" s="129" t="s">
        <v>4</v>
      </c>
      <c r="G49" s="129"/>
      <c r="H49" s="551" t="s">
        <v>10</v>
      </c>
      <c r="I49" s="552" t="s">
        <v>5</v>
      </c>
      <c r="J49" s="679" t="s">
        <v>6</v>
      </c>
      <c r="K49" s="4" t="s">
        <v>7</v>
      </c>
      <c r="L49" s="129" t="str">
        <f t="shared" ref="L49:AB49" si="3">L7</f>
        <v>STAFF COSTS</v>
      </c>
      <c r="M49" s="129" t="str">
        <f t="shared" si="3"/>
        <v>ADMINISTRATION COSTS</v>
      </c>
      <c r="N49" s="129" t="str">
        <f t="shared" si="3"/>
        <v>PARK &amp; OPEN SPACES</v>
      </c>
      <c r="O49" s="129" t="str">
        <f t="shared" si="3"/>
        <v>CHURCHYARD</v>
      </c>
      <c r="P49" s="129" t="str">
        <f t="shared" si="3"/>
        <v>SUBSCRIPTIONS</v>
      </c>
      <c r="Q49" s="129" t="str">
        <f t="shared" si="3"/>
        <v xml:space="preserve">GRANTS &amp; DONATIONS </v>
      </c>
      <c r="R49" s="129" t="str">
        <f t="shared" si="3"/>
        <v>OTHER</v>
      </c>
      <c r="S49" s="129" t="str">
        <f t="shared" si="3"/>
        <v>CONTINGENCY</v>
      </c>
      <c r="T49" s="129" t="str">
        <f t="shared" si="3"/>
        <v>EARMARKED RESERVE FUNDS</v>
      </c>
      <c r="U49" s="129" t="str">
        <f t="shared" si="3"/>
        <v xml:space="preserve">CAPITAL </v>
      </c>
      <c r="V49" s="129">
        <f t="shared" si="3"/>
        <v>0</v>
      </c>
      <c r="W49" s="129">
        <f t="shared" si="3"/>
        <v>0</v>
      </c>
      <c r="X49" s="129">
        <f t="shared" si="3"/>
        <v>0</v>
      </c>
      <c r="Y49" s="129" t="str">
        <f t="shared" si="3"/>
        <v>Cap Project</v>
      </c>
      <c r="Z49" s="129" t="str">
        <f t="shared" si="3"/>
        <v>Cap Project</v>
      </c>
      <c r="AA49" s="129" t="str">
        <f t="shared" si="3"/>
        <v>Cap Project</v>
      </c>
      <c r="AB49" s="1005" t="str">
        <f t="shared" si="3"/>
        <v>Other</v>
      </c>
      <c r="AC49" s="1223">
        <f t="shared" si="0"/>
        <v>0</v>
      </c>
    </row>
    <row r="50" spans="1:29" ht="15" thickBot="1" x14ac:dyDescent="0.25">
      <c r="A50" s="130"/>
      <c r="B50" s="130"/>
      <c r="C50" s="1132" t="s">
        <v>334</v>
      </c>
      <c r="D50" s="130"/>
      <c r="E50" s="130"/>
      <c r="F50" s="130"/>
      <c r="G50" s="130"/>
      <c r="H50" s="553"/>
      <c r="I50" s="554"/>
      <c r="J50" s="675" t="s">
        <v>5</v>
      </c>
      <c r="K50" s="6"/>
      <c r="L50" s="130"/>
      <c r="M50" s="130"/>
      <c r="N50" s="130"/>
      <c r="O50" s="130"/>
      <c r="P50" s="130"/>
      <c r="Q50" s="130"/>
      <c r="R50" s="130"/>
      <c r="S50" s="130"/>
      <c r="T50" s="130"/>
      <c r="U50" s="130"/>
      <c r="V50" s="130"/>
      <c r="W50" s="130"/>
      <c r="X50" s="130"/>
      <c r="Y50" s="130"/>
      <c r="Z50" s="130"/>
      <c r="AA50" s="130"/>
      <c r="AB50" s="1006"/>
      <c r="AC50" s="1223">
        <f t="shared" si="0"/>
        <v>0</v>
      </c>
    </row>
    <row r="51" spans="1:29" ht="14.25" x14ac:dyDescent="0.2">
      <c r="A51" s="209"/>
      <c r="B51" s="597"/>
      <c r="C51" s="1137"/>
      <c r="D51" s="597"/>
      <c r="E51" s="210"/>
      <c r="F51" s="210"/>
      <c r="G51" s="210"/>
      <c r="H51" s="555"/>
      <c r="I51" s="565"/>
      <c r="J51" s="680"/>
      <c r="K51" s="696"/>
      <c r="L51" s="208" t="s">
        <v>151</v>
      </c>
      <c r="M51" s="208" t="s">
        <v>11</v>
      </c>
      <c r="N51" s="208" t="s">
        <v>152</v>
      </c>
      <c r="O51" s="208" t="s">
        <v>153</v>
      </c>
      <c r="P51" s="208" t="s">
        <v>154</v>
      </c>
      <c r="Q51" s="208" t="s">
        <v>332</v>
      </c>
      <c r="R51" s="208" t="s">
        <v>155</v>
      </c>
      <c r="S51" s="208" t="s">
        <v>156</v>
      </c>
      <c r="T51" s="208" t="s">
        <v>581</v>
      </c>
      <c r="U51" s="208" t="s">
        <v>157</v>
      </c>
      <c r="V51" s="208" t="s">
        <v>158</v>
      </c>
      <c r="W51" s="208" t="s">
        <v>159</v>
      </c>
      <c r="X51" s="208" t="s">
        <v>160</v>
      </c>
      <c r="Y51" s="208" t="s">
        <v>161</v>
      </c>
      <c r="Z51" s="208" t="s">
        <v>582</v>
      </c>
      <c r="AA51" s="208" t="s">
        <v>162</v>
      </c>
      <c r="AB51" s="1007" t="s">
        <v>163</v>
      </c>
      <c r="AC51" s="1223">
        <f t="shared" si="0"/>
        <v>0</v>
      </c>
    </row>
    <row r="52" spans="1:29" ht="14.25" x14ac:dyDescent="0.2">
      <c r="A52" s="206">
        <v>44746</v>
      </c>
      <c r="B52" s="22">
        <v>889</v>
      </c>
      <c r="C52" s="773" t="s">
        <v>613</v>
      </c>
      <c r="D52" s="602" t="s">
        <v>147</v>
      </c>
      <c r="E52" s="1159" t="s">
        <v>710</v>
      </c>
      <c r="F52" s="600" t="s">
        <v>787</v>
      </c>
      <c r="G52" s="980" t="s">
        <v>89</v>
      </c>
      <c r="H52" s="772"/>
      <c r="I52" s="1389">
        <v>810.85</v>
      </c>
      <c r="J52" s="677">
        <f t="shared" ref="J52:J76" si="4">+SUM(L52:AB52)+H52</f>
        <v>810.85</v>
      </c>
      <c r="K52" s="623" t="s">
        <v>711</v>
      </c>
      <c r="L52" s="227">
        <v>810.85</v>
      </c>
      <c r="M52" s="227"/>
      <c r="N52" s="227"/>
      <c r="O52" s="989"/>
      <c r="P52" s="989"/>
      <c r="Q52" s="989"/>
      <c r="R52" s="990"/>
      <c r="S52" s="990"/>
      <c r="T52" s="990"/>
      <c r="U52" s="990"/>
      <c r="V52" s="990"/>
      <c r="W52" s="990"/>
      <c r="X52" s="990"/>
      <c r="Y52" s="990"/>
      <c r="Z52" s="990"/>
      <c r="AA52" s="990"/>
      <c r="AB52" s="1008"/>
      <c r="AC52" s="1223">
        <f t="shared" si="0"/>
        <v>810.85</v>
      </c>
    </row>
    <row r="53" spans="1:29" ht="14.25" x14ac:dyDescent="0.2">
      <c r="A53" s="206">
        <v>44746</v>
      </c>
      <c r="B53" s="22">
        <v>889</v>
      </c>
      <c r="C53" s="773" t="s">
        <v>613</v>
      </c>
      <c r="D53" s="602" t="s">
        <v>147</v>
      </c>
      <c r="E53" s="1159" t="s">
        <v>710</v>
      </c>
      <c r="F53" s="1175" t="s">
        <v>755</v>
      </c>
      <c r="G53" s="980" t="s">
        <v>93</v>
      </c>
      <c r="H53" s="982">
        <v>1.05</v>
      </c>
      <c r="I53" s="1389">
        <v>6.3</v>
      </c>
      <c r="J53" s="677">
        <f t="shared" si="4"/>
        <v>6.3</v>
      </c>
      <c r="K53" s="623" t="s">
        <v>711</v>
      </c>
      <c r="L53" s="992"/>
      <c r="M53" s="992">
        <v>5.25</v>
      </c>
      <c r="N53" s="992"/>
      <c r="O53" s="989"/>
      <c r="P53" s="989"/>
      <c r="Q53" s="989"/>
      <c r="R53" s="989"/>
      <c r="S53" s="989"/>
      <c r="T53" s="989"/>
      <c r="U53" s="989"/>
      <c r="V53" s="989"/>
      <c r="W53" s="989"/>
      <c r="X53" s="992"/>
      <c r="Y53" s="992"/>
      <c r="Z53" s="992"/>
      <c r="AA53" s="992"/>
      <c r="AB53" s="1002"/>
      <c r="AC53" s="1223">
        <f t="shared" si="0"/>
        <v>5.25</v>
      </c>
    </row>
    <row r="54" spans="1:29" ht="14.25" x14ac:dyDescent="0.2">
      <c r="A54" s="206">
        <v>44746</v>
      </c>
      <c r="B54" s="22">
        <v>889</v>
      </c>
      <c r="C54" s="773" t="s">
        <v>613</v>
      </c>
      <c r="D54" s="602" t="s">
        <v>147</v>
      </c>
      <c r="E54" s="1159" t="s">
        <v>710</v>
      </c>
      <c r="F54" s="1176" t="s">
        <v>756</v>
      </c>
      <c r="G54" s="980" t="s">
        <v>543</v>
      </c>
      <c r="H54" s="772"/>
      <c r="I54" s="1389">
        <v>16</v>
      </c>
      <c r="J54" s="677">
        <f t="shared" si="4"/>
        <v>16</v>
      </c>
      <c r="K54" s="623" t="s">
        <v>711</v>
      </c>
      <c r="L54" s="227"/>
      <c r="M54" s="227">
        <v>16</v>
      </c>
      <c r="N54" s="227"/>
      <c r="O54" s="227"/>
      <c r="P54" s="227"/>
      <c r="Q54" s="227"/>
      <c r="R54" s="227"/>
      <c r="S54" s="227"/>
      <c r="T54" s="227"/>
      <c r="U54" s="227"/>
      <c r="V54" s="227"/>
      <c r="W54" s="227"/>
      <c r="X54" s="227"/>
      <c r="Y54" s="227"/>
      <c r="Z54" s="227"/>
      <c r="AA54" s="227"/>
      <c r="AB54" s="1002"/>
      <c r="AC54" s="1223">
        <f t="shared" si="0"/>
        <v>16</v>
      </c>
    </row>
    <row r="55" spans="1:29" ht="14.25" x14ac:dyDescent="0.2">
      <c r="A55" s="206">
        <v>44746</v>
      </c>
      <c r="B55" s="22">
        <v>889</v>
      </c>
      <c r="C55" s="773" t="s">
        <v>613</v>
      </c>
      <c r="D55" s="602" t="s">
        <v>147</v>
      </c>
      <c r="E55" s="981" t="s">
        <v>710</v>
      </c>
      <c r="F55" s="1175" t="s">
        <v>776</v>
      </c>
      <c r="G55" s="980" t="s">
        <v>94</v>
      </c>
      <c r="H55" s="772"/>
      <c r="I55" s="1390">
        <v>5.25</v>
      </c>
      <c r="J55" s="677">
        <v>5.25</v>
      </c>
      <c r="K55" s="984" t="s">
        <v>711</v>
      </c>
      <c r="L55" s="989"/>
      <c r="M55" s="989">
        <v>5.25</v>
      </c>
      <c r="N55" s="989"/>
      <c r="O55" s="227"/>
      <c r="P55" s="227"/>
      <c r="Q55" s="227"/>
      <c r="R55" s="227"/>
      <c r="S55" s="227"/>
      <c r="T55" s="227"/>
      <c r="U55" s="227"/>
      <c r="V55" s="227"/>
      <c r="W55" s="227"/>
      <c r="X55" s="227"/>
      <c r="Y55" s="227"/>
      <c r="Z55" s="227"/>
      <c r="AA55" s="227"/>
      <c r="AB55" s="1002"/>
      <c r="AC55" s="1223">
        <f t="shared" si="0"/>
        <v>5.25</v>
      </c>
    </row>
    <row r="56" spans="1:29" ht="14.25" x14ac:dyDescent="0.2">
      <c r="A56" s="206">
        <v>44746</v>
      </c>
      <c r="B56" s="22">
        <v>890</v>
      </c>
      <c r="C56" s="773" t="s">
        <v>613</v>
      </c>
      <c r="D56" s="602" t="s">
        <v>147</v>
      </c>
      <c r="E56" s="600" t="s">
        <v>717</v>
      </c>
      <c r="F56" s="1175" t="s">
        <v>775</v>
      </c>
      <c r="G56" s="980" t="s">
        <v>90</v>
      </c>
      <c r="H56" s="837"/>
      <c r="I56" s="1391">
        <v>42.28</v>
      </c>
      <c r="J56" s="677">
        <v>42.28</v>
      </c>
      <c r="K56" s="623" t="s">
        <v>711</v>
      </c>
      <c r="L56" s="227">
        <v>42.28</v>
      </c>
      <c r="M56" s="227"/>
      <c r="N56" s="227"/>
      <c r="O56" s="227"/>
      <c r="P56" s="227"/>
      <c r="Q56" s="593"/>
      <c r="R56" s="593"/>
      <c r="S56" s="593"/>
      <c r="T56" s="227"/>
      <c r="U56" s="227"/>
      <c r="V56" s="227"/>
      <c r="W56" s="227"/>
      <c r="X56" s="227"/>
      <c r="Y56" s="227"/>
      <c r="Z56" s="227"/>
      <c r="AA56" s="227"/>
      <c r="AB56" s="1002"/>
      <c r="AC56" s="1223">
        <f t="shared" si="0"/>
        <v>42.28</v>
      </c>
    </row>
    <row r="57" spans="1:29" ht="14.25" x14ac:dyDescent="0.2">
      <c r="A57" s="206">
        <v>44746</v>
      </c>
      <c r="B57" s="22">
        <v>891</v>
      </c>
      <c r="C57" s="773" t="s">
        <v>715</v>
      </c>
      <c r="D57" s="602" t="s">
        <v>147</v>
      </c>
      <c r="E57" s="600" t="s">
        <v>723</v>
      </c>
      <c r="F57" s="1175" t="s">
        <v>777</v>
      </c>
      <c r="G57" s="980" t="s">
        <v>322</v>
      </c>
      <c r="H57" s="837">
        <v>1.46</v>
      </c>
      <c r="I57" s="1391">
        <v>8.76</v>
      </c>
      <c r="J57" s="677">
        <f t="shared" si="4"/>
        <v>8.76</v>
      </c>
      <c r="K57" s="775" t="s">
        <v>711</v>
      </c>
      <c r="L57" s="1180"/>
      <c r="M57" s="1180"/>
      <c r="N57" s="1180">
        <v>7.3</v>
      </c>
      <c r="O57" s="227"/>
      <c r="P57" s="227"/>
      <c r="Q57" s="227"/>
      <c r="R57" s="227"/>
      <c r="S57" s="227"/>
      <c r="T57" s="227"/>
      <c r="U57" s="227"/>
      <c r="V57" s="227"/>
      <c r="W57" s="227"/>
      <c r="X57" s="227"/>
      <c r="Y57" s="227"/>
      <c r="Z57" s="227"/>
      <c r="AA57" s="227"/>
      <c r="AB57" s="1002"/>
      <c r="AC57" s="1223">
        <f t="shared" si="0"/>
        <v>7.3</v>
      </c>
    </row>
    <row r="58" spans="1:29" ht="14.25" x14ac:dyDescent="0.2">
      <c r="A58" s="206">
        <v>44746</v>
      </c>
      <c r="B58" s="22">
        <v>892</v>
      </c>
      <c r="C58" s="1139" t="s">
        <v>613</v>
      </c>
      <c r="D58" s="602" t="s">
        <v>147</v>
      </c>
      <c r="E58" s="13" t="s">
        <v>721</v>
      </c>
      <c r="F58" s="1175" t="s">
        <v>722</v>
      </c>
      <c r="G58" s="980" t="s">
        <v>100</v>
      </c>
      <c r="H58" s="982">
        <v>42</v>
      </c>
      <c r="I58" s="1392">
        <v>252</v>
      </c>
      <c r="J58" s="677">
        <f t="shared" si="4"/>
        <v>252</v>
      </c>
      <c r="K58" s="994" t="s">
        <v>711</v>
      </c>
      <c r="L58" s="992"/>
      <c r="M58" s="992"/>
      <c r="N58" s="992">
        <v>210</v>
      </c>
      <c r="O58" s="227"/>
      <c r="P58" s="227"/>
      <c r="Q58" s="227"/>
      <c r="R58" s="227"/>
      <c r="S58" s="227"/>
      <c r="T58" s="227"/>
      <c r="U58" s="227"/>
      <c r="V58" s="227"/>
      <c r="W58" s="227"/>
      <c r="X58" s="227"/>
      <c r="Y58" s="227"/>
      <c r="Z58" s="227"/>
      <c r="AA58" s="227"/>
      <c r="AB58" s="1002"/>
      <c r="AC58" s="1223">
        <f t="shared" si="0"/>
        <v>210</v>
      </c>
    </row>
    <row r="59" spans="1:29" ht="14.25" x14ac:dyDescent="0.2">
      <c r="A59" s="206">
        <v>44746</v>
      </c>
      <c r="B59" s="22">
        <v>893</v>
      </c>
      <c r="C59" s="1139" t="s">
        <v>613</v>
      </c>
      <c r="D59" s="602" t="s">
        <v>147</v>
      </c>
      <c r="E59" s="13" t="s">
        <v>778</v>
      </c>
      <c r="F59" s="1175" t="s">
        <v>779</v>
      </c>
      <c r="G59" s="980" t="s">
        <v>116</v>
      </c>
      <c r="H59" s="982">
        <v>0.89</v>
      </c>
      <c r="I59" s="1392">
        <v>18.739999999999998</v>
      </c>
      <c r="J59" s="677">
        <f t="shared" si="4"/>
        <v>18.740000000000002</v>
      </c>
      <c r="K59" s="128" t="s">
        <v>711</v>
      </c>
      <c r="L59" s="227"/>
      <c r="M59" s="227"/>
      <c r="N59" s="227"/>
      <c r="O59" s="603"/>
      <c r="P59" s="603"/>
      <c r="Q59" s="603"/>
      <c r="R59" s="603">
        <v>17.850000000000001</v>
      </c>
      <c r="S59" s="236"/>
      <c r="T59" s="236"/>
      <c r="U59" s="236"/>
      <c r="V59" s="236"/>
      <c r="W59" s="236"/>
      <c r="X59" s="227"/>
      <c r="Y59" s="227"/>
      <c r="Z59" s="227"/>
      <c r="AA59" s="227"/>
      <c r="AB59" s="1002"/>
      <c r="AC59" s="1223">
        <f t="shared" si="0"/>
        <v>17.850000000000001</v>
      </c>
    </row>
    <row r="60" spans="1:29" ht="14.25" x14ac:dyDescent="0.2">
      <c r="A60" s="206">
        <v>44746</v>
      </c>
      <c r="B60" s="22">
        <v>894</v>
      </c>
      <c r="C60" s="773" t="s">
        <v>613</v>
      </c>
      <c r="D60" s="602" t="s">
        <v>147</v>
      </c>
      <c r="E60" s="600" t="s">
        <v>780</v>
      </c>
      <c r="F60" s="1175" t="s">
        <v>781</v>
      </c>
      <c r="G60" s="980" t="s">
        <v>111</v>
      </c>
      <c r="H60" s="982"/>
      <c r="I60" s="1392">
        <v>8</v>
      </c>
      <c r="J60" s="677">
        <f>+SUM(L60:AB60)+H60</f>
        <v>8</v>
      </c>
      <c r="K60" s="128" t="s">
        <v>711</v>
      </c>
      <c r="L60" s="227"/>
      <c r="M60" s="227"/>
      <c r="N60" s="227"/>
      <c r="O60" s="227"/>
      <c r="P60" s="227">
        <v>8</v>
      </c>
      <c r="Q60" s="227"/>
      <c r="R60" s="227"/>
      <c r="S60" s="227"/>
      <c r="T60" s="227"/>
      <c r="U60" s="227"/>
      <c r="V60" s="227"/>
      <c r="W60" s="227"/>
      <c r="X60" s="227"/>
      <c r="Y60" s="227"/>
      <c r="Z60" s="227"/>
      <c r="AA60" s="227"/>
      <c r="AB60" s="1002"/>
      <c r="AC60" s="1223">
        <f t="shared" si="0"/>
        <v>8</v>
      </c>
    </row>
    <row r="61" spans="1:29" ht="14.25" x14ac:dyDescent="0.2">
      <c r="A61" s="206">
        <v>44746</v>
      </c>
      <c r="B61" s="22">
        <v>895</v>
      </c>
      <c r="C61" s="773" t="s">
        <v>616</v>
      </c>
      <c r="D61" s="602" t="s">
        <v>147</v>
      </c>
      <c r="E61" s="600" t="s">
        <v>782</v>
      </c>
      <c r="F61" s="1175" t="s">
        <v>783</v>
      </c>
      <c r="G61" s="980" t="s">
        <v>99</v>
      </c>
      <c r="H61" s="772">
        <v>117.3</v>
      </c>
      <c r="I61" s="1390">
        <v>703.8</v>
      </c>
      <c r="J61" s="677">
        <f t="shared" si="4"/>
        <v>703.8</v>
      </c>
      <c r="K61" s="623" t="s">
        <v>711</v>
      </c>
      <c r="L61" s="227"/>
      <c r="M61" s="227"/>
      <c r="N61" s="227">
        <v>586.5</v>
      </c>
      <c r="O61" s="227"/>
      <c r="P61" s="227"/>
      <c r="Q61" s="227"/>
      <c r="R61" s="227"/>
      <c r="S61" s="227"/>
      <c r="T61" s="227"/>
      <c r="U61" s="227"/>
      <c r="V61" s="227"/>
      <c r="W61" s="227"/>
      <c r="X61" s="227"/>
      <c r="Y61" s="227"/>
      <c r="Z61" s="227"/>
      <c r="AA61" s="227"/>
      <c r="AB61" s="1002"/>
      <c r="AC61" s="1223">
        <f t="shared" si="0"/>
        <v>586.5</v>
      </c>
    </row>
    <row r="62" spans="1:29" ht="14.25" x14ac:dyDescent="0.2">
      <c r="A62" s="206">
        <v>44746</v>
      </c>
      <c r="B62" s="602">
        <v>896</v>
      </c>
      <c r="C62" s="773" t="s">
        <v>613</v>
      </c>
      <c r="D62" s="602" t="s">
        <v>147</v>
      </c>
      <c r="E62" s="600" t="s">
        <v>719</v>
      </c>
      <c r="F62" s="1175" t="s">
        <v>720</v>
      </c>
      <c r="G62" s="980" t="s">
        <v>103</v>
      </c>
      <c r="H62" s="837">
        <v>19.73</v>
      </c>
      <c r="I62" s="1390">
        <v>118.4</v>
      </c>
      <c r="J62" s="677">
        <f t="shared" si="4"/>
        <v>118.4</v>
      </c>
      <c r="K62" s="887" t="s">
        <v>711</v>
      </c>
      <c r="L62" s="844"/>
      <c r="M62" s="844"/>
      <c r="N62" s="844"/>
      <c r="O62" s="227">
        <v>98.67</v>
      </c>
      <c r="P62" s="227"/>
      <c r="Q62" s="227"/>
      <c r="R62" s="227"/>
      <c r="S62" s="227"/>
      <c r="T62" s="227"/>
      <c r="U62" s="227"/>
      <c r="V62" s="227"/>
      <c r="W62" s="227"/>
      <c r="X62" s="227"/>
      <c r="Y62" s="227"/>
      <c r="Z62" s="227"/>
      <c r="AA62" s="227"/>
      <c r="AB62" s="1002"/>
      <c r="AC62" s="1223">
        <f t="shared" si="0"/>
        <v>98.67</v>
      </c>
    </row>
    <row r="63" spans="1:29" ht="14.25" x14ac:dyDescent="0.2">
      <c r="A63" s="206">
        <v>44749</v>
      </c>
      <c r="B63" s="22" t="s">
        <v>725</v>
      </c>
      <c r="C63" s="773" t="s">
        <v>613</v>
      </c>
      <c r="D63" s="602" t="s">
        <v>147</v>
      </c>
      <c r="E63" s="981" t="s">
        <v>726</v>
      </c>
      <c r="F63" s="1176" t="s">
        <v>727</v>
      </c>
      <c r="G63" s="980" t="s">
        <v>541</v>
      </c>
      <c r="H63" s="982">
        <v>2.09</v>
      </c>
      <c r="I63" s="1391">
        <v>12.56</v>
      </c>
      <c r="J63" s="986">
        <f t="shared" si="4"/>
        <v>12.56</v>
      </c>
      <c r="K63" s="984" t="s">
        <v>711</v>
      </c>
      <c r="L63" s="992"/>
      <c r="M63" s="992">
        <v>10.47</v>
      </c>
      <c r="N63" s="992"/>
      <c r="O63" s="992"/>
      <c r="P63" s="227"/>
      <c r="Q63" s="227"/>
      <c r="R63" s="227"/>
      <c r="S63" s="227"/>
      <c r="T63" s="227"/>
      <c r="U63" s="227"/>
      <c r="V63" s="227"/>
      <c r="W63" s="227"/>
      <c r="X63" s="227"/>
      <c r="Y63" s="227"/>
      <c r="Z63" s="227"/>
      <c r="AA63" s="227"/>
      <c r="AB63" s="1002"/>
      <c r="AC63" s="1223">
        <f t="shared" si="0"/>
        <v>10.47</v>
      </c>
    </row>
    <row r="64" spans="1:29" ht="14.25" x14ac:dyDescent="0.2">
      <c r="A64" s="206">
        <v>44774</v>
      </c>
      <c r="B64" s="22">
        <v>897</v>
      </c>
      <c r="C64" s="773" t="s">
        <v>613</v>
      </c>
      <c r="D64" s="602" t="s">
        <v>147</v>
      </c>
      <c r="E64" s="1159" t="s">
        <v>710</v>
      </c>
      <c r="F64" s="600" t="s">
        <v>788</v>
      </c>
      <c r="G64" s="980" t="s">
        <v>89</v>
      </c>
      <c r="H64" s="772"/>
      <c r="I64" s="1389">
        <v>797.91</v>
      </c>
      <c r="J64" s="677">
        <f>+SUM(L64:AB64)+H64</f>
        <v>797.91</v>
      </c>
      <c r="K64" s="623" t="s">
        <v>711</v>
      </c>
      <c r="L64" s="227">
        <v>797.91</v>
      </c>
      <c r="M64" s="227"/>
      <c r="N64" s="992"/>
      <c r="O64" s="989"/>
      <c r="P64" s="227"/>
      <c r="Q64" s="227"/>
      <c r="R64" s="227"/>
      <c r="S64" s="227"/>
      <c r="T64" s="227"/>
      <c r="U64" s="227"/>
      <c r="V64" s="227"/>
      <c r="W64" s="227"/>
      <c r="X64" s="227"/>
      <c r="Y64" s="227"/>
      <c r="Z64" s="227"/>
      <c r="AA64" s="227"/>
      <c r="AB64" s="1002"/>
      <c r="AC64" s="1223">
        <f t="shared" si="0"/>
        <v>797.91</v>
      </c>
    </row>
    <row r="65" spans="1:29" ht="14.25" x14ac:dyDescent="0.2">
      <c r="A65" s="206">
        <v>44774</v>
      </c>
      <c r="B65" s="22">
        <v>897</v>
      </c>
      <c r="C65" s="773" t="s">
        <v>613</v>
      </c>
      <c r="D65" s="602" t="s">
        <v>147</v>
      </c>
      <c r="E65" s="1159" t="s">
        <v>710</v>
      </c>
      <c r="F65" s="1175" t="s">
        <v>773</v>
      </c>
      <c r="G65" s="980" t="s">
        <v>93</v>
      </c>
      <c r="H65" s="982">
        <v>1.05</v>
      </c>
      <c r="I65" s="1389">
        <v>6.3</v>
      </c>
      <c r="J65" s="677">
        <f>+SUM(L65:AB65)+H65</f>
        <v>6.3</v>
      </c>
      <c r="K65" s="623" t="s">
        <v>711</v>
      </c>
      <c r="L65" s="992"/>
      <c r="M65" s="992">
        <v>5.25</v>
      </c>
      <c r="N65" s="227"/>
      <c r="O65" s="227"/>
      <c r="P65" s="227"/>
      <c r="Q65" s="227"/>
      <c r="R65" s="227"/>
      <c r="S65" s="227"/>
      <c r="T65" s="227"/>
      <c r="U65" s="227"/>
      <c r="V65" s="227"/>
      <c r="W65" s="227"/>
      <c r="X65" s="227"/>
      <c r="Y65" s="227"/>
      <c r="Z65" s="227"/>
      <c r="AA65" s="227"/>
      <c r="AB65" s="1002"/>
      <c r="AC65" s="1223">
        <f t="shared" si="0"/>
        <v>5.25</v>
      </c>
    </row>
    <row r="66" spans="1:29" ht="14.25" x14ac:dyDescent="0.2">
      <c r="A66" s="206">
        <v>44774</v>
      </c>
      <c r="B66" s="22">
        <v>897</v>
      </c>
      <c r="C66" s="773" t="s">
        <v>613</v>
      </c>
      <c r="D66" s="602" t="s">
        <v>147</v>
      </c>
      <c r="E66" s="1159" t="s">
        <v>710</v>
      </c>
      <c r="F66" s="1176" t="s">
        <v>774</v>
      </c>
      <c r="G66" s="980" t="s">
        <v>543</v>
      </c>
      <c r="H66" s="772"/>
      <c r="I66" s="1389">
        <v>17.600000000000001</v>
      </c>
      <c r="J66" s="677">
        <f>+SUM(L66:AB66)+H66</f>
        <v>17.600000000000001</v>
      </c>
      <c r="K66" s="623" t="s">
        <v>711</v>
      </c>
      <c r="L66" s="227"/>
      <c r="M66" s="227">
        <v>17.600000000000001</v>
      </c>
      <c r="N66" s="227"/>
      <c r="O66" s="227"/>
      <c r="P66" s="227"/>
      <c r="Q66" s="227"/>
      <c r="R66" s="227"/>
      <c r="S66" s="227"/>
      <c r="T66" s="227"/>
      <c r="U66" s="227"/>
      <c r="V66" s="227"/>
      <c r="W66" s="227"/>
      <c r="X66" s="227"/>
      <c r="Y66" s="227"/>
      <c r="Z66" s="227"/>
      <c r="AA66" s="227"/>
      <c r="AB66" s="1002"/>
      <c r="AC66" s="1223">
        <f t="shared" si="0"/>
        <v>17.600000000000001</v>
      </c>
    </row>
    <row r="67" spans="1:29" ht="14.25" x14ac:dyDescent="0.2">
      <c r="A67" s="206">
        <v>44774</v>
      </c>
      <c r="B67" s="22">
        <v>897</v>
      </c>
      <c r="C67" s="773" t="s">
        <v>613</v>
      </c>
      <c r="D67" s="602" t="s">
        <v>147</v>
      </c>
      <c r="E67" s="981" t="s">
        <v>710</v>
      </c>
      <c r="F67" s="1175" t="s">
        <v>757</v>
      </c>
      <c r="G67" s="980" t="s">
        <v>95</v>
      </c>
      <c r="H67" s="772"/>
      <c r="I67" s="1390">
        <v>11.4</v>
      </c>
      <c r="J67" s="677">
        <f>+SUM(L67:AB67)+H67</f>
        <v>11.4</v>
      </c>
      <c r="K67" s="984" t="s">
        <v>711</v>
      </c>
      <c r="L67" s="989"/>
      <c r="M67" s="989">
        <v>11.4</v>
      </c>
      <c r="N67" s="227"/>
      <c r="O67" s="227"/>
      <c r="P67" s="227"/>
      <c r="Q67" s="227"/>
      <c r="R67" s="227"/>
      <c r="S67" s="227"/>
      <c r="T67" s="227"/>
      <c r="U67" s="227"/>
      <c r="V67" s="227"/>
      <c r="W67" s="227"/>
      <c r="X67" s="227"/>
      <c r="Y67" s="227"/>
      <c r="Z67" s="227"/>
      <c r="AA67" s="227"/>
      <c r="AB67" s="1002"/>
      <c r="AC67" s="1223">
        <f t="shared" si="0"/>
        <v>11.4</v>
      </c>
    </row>
    <row r="68" spans="1:29" ht="14.25" x14ac:dyDescent="0.2">
      <c r="A68" s="206">
        <v>44774</v>
      </c>
      <c r="B68" s="22">
        <v>897</v>
      </c>
      <c r="C68" s="773" t="s">
        <v>613</v>
      </c>
      <c r="D68" s="602" t="s">
        <v>147</v>
      </c>
      <c r="E68" s="981" t="s">
        <v>710</v>
      </c>
      <c r="F68" s="600" t="s">
        <v>789</v>
      </c>
      <c r="G68" s="22" t="s">
        <v>126</v>
      </c>
      <c r="H68" s="1129"/>
      <c r="I68" s="1002">
        <v>11.5</v>
      </c>
      <c r="J68" s="677">
        <f t="shared" si="4"/>
        <v>11.5</v>
      </c>
      <c r="K68" s="775" t="s">
        <v>711</v>
      </c>
      <c r="L68" s="227"/>
      <c r="M68" s="227"/>
      <c r="N68" s="227"/>
      <c r="O68" s="227"/>
      <c r="P68" s="227"/>
      <c r="Q68" s="227"/>
      <c r="R68" s="227"/>
      <c r="S68" s="227"/>
      <c r="T68" s="227"/>
      <c r="U68" s="227">
        <v>11.5</v>
      </c>
      <c r="V68" s="227"/>
      <c r="W68" s="227"/>
      <c r="X68" s="227"/>
      <c r="Y68" s="227"/>
      <c r="Z68" s="227"/>
      <c r="AA68" s="227"/>
      <c r="AB68" s="1002"/>
      <c r="AC68" s="1223">
        <f t="shared" si="0"/>
        <v>11.5</v>
      </c>
    </row>
    <row r="69" spans="1:29" ht="14.25" x14ac:dyDescent="0.2">
      <c r="A69" s="206">
        <v>44774</v>
      </c>
      <c r="B69" s="22">
        <v>897</v>
      </c>
      <c r="C69" s="773" t="s">
        <v>613</v>
      </c>
      <c r="D69" s="602" t="s">
        <v>147</v>
      </c>
      <c r="E69" s="981" t="s">
        <v>710</v>
      </c>
      <c r="F69" s="8" t="s">
        <v>790</v>
      </c>
      <c r="G69" s="841" t="s">
        <v>125</v>
      </c>
      <c r="H69" s="772"/>
      <c r="I69" s="1391">
        <v>20</v>
      </c>
      <c r="J69" s="677">
        <f t="shared" si="4"/>
        <v>20</v>
      </c>
      <c r="K69" s="775" t="s">
        <v>711</v>
      </c>
      <c r="L69" s="236"/>
      <c r="M69" s="236"/>
      <c r="N69" s="236"/>
      <c r="O69" s="236"/>
      <c r="P69" s="227"/>
      <c r="Q69" s="227"/>
      <c r="R69" s="227"/>
      <c r="S69" s="227">
        <v>20</v>
      </c>
      <c r="T69" s="227"/>
      <c r="U69" s="227"/>
      <c r="V69" s="227"/>
      <c r="W69" s="227"/>
      <c r="X69" s="227"/>
      <c r="Y69" s="227"/>
      <c r="Z69" s="227"/>
      <c r="AA69" s="227"/>
      <c r="AB69" s="1002"/>
      <c r="AC69" s="1223">
        <f t="shared" si="0"/>
        <v>20</v>
      </c>
    </row>
    <row r="70" spans="1:29" ht="14.25" x14ac:dyDescent="0.2">
      <c r="A70" s="206">
        <v>44774</v>
      </c>
      <c r="B70" s="22">
        <v>898</v>
      </c>
      <c r="C70" s="773" t="s">
        <v>613</v>
      </c>
      <c r="D70" s="602" t="s">
        <v>147</v>
      </c>
      <c r="E70" s="600" t="s">
        <v>719</v>
      </c>
      <c r="F70" s="1175" t="s">
        <v>720</v>
      </c>
      <c r="G70" s="980" t="s">
        <v>103</v>
      </c>
      <c r="H70" s="837">
        <v>23.97</v>
      </c>
      <c r="I70" s="1390">
        <v>143.82</v>
      </c>
      <c r="J70" s="677">
        <f>+SUM(L70:AB70)+H70</f>
        <v>143.82</v>
      </c>
      <c r="K70" s="887" t="s">
        <v>711</v>
      </c>
      <c r="L70" s="844"/>
      <c r="M70" s="844"/>
      <c r="N70" s="844"/>
      <c r="O70" s="227">
        <v>119.85</v>
      </c>
      <c r="P70" s="227"/>
      <c r="Q70" s="227"/>
      <c r="R70" s="227"/>
      <c r="S70" s="227"/>
      <c r="T70" s="227"/>
      <c r="U70" s="227"/>
      <c r="V70" s="227"/>
      <c r="W70" s="227"/>
      <c r="X70" s="227"/>
      <c r="Y70" s="227"/>
      <c r="Z70" s="227"/>
      <c r="AA70" s="227"/>
      <c r="AB70" s="1002"/>
      <c r="AC70" s="1223">
        <f t="shared" si="0"/>
        <v>119.85</v>
      </c>
    </row>
    <row r="71" spans="1:29" ht="14.25" x14ac:dyDescent="0.2">
      <c r="A71" s="206">
        <v>44774</v>
      </c>
      <c r="B71" s="22">
        <v>899</v>
      </c>
      <c r="C71" s="1139" t="s">
        <v>613</v>
      </c>
      <c r="D71" s="602" t="s">
        <v>147</v>
      </c>
      <c r="E71" s="13" t="s">
        <v>721</v>
      </c>
      <c r="F71" s="1175" t="s">
        <v>722</v>
      </c>
      <c r="G71" s="980" t="s">
        <v>100</v>
      </c>
      <c r="H71" s="982">
        <v>42</v>
      </c>
      <c r="I71" s="1392">
        <v>252</v>
      </c>
      <c r="J71" s="1293">
        <f>+SUM(L71:AB71)+H71</f>
        <v>252</v>
      </c>
      <c r="K71" s="994" t="s">
        <v>804</v>
      </c>
      <c r="L71" s="992"/>
      <c r="M71" s="992"/>
      <c r="N71" s="992">
        <v>210</v>
      </c>
      <c r="O71" s="227"/>
      <c r="P71" s="227"/>
      <c r="Q71" s="227"/>
      <c r="R71" s="227"/>
      <c r="S71" s="227"/>
      <c r="T71" s="227"/>
      <c r="U71" s="227"/>
      <c r="V71" s="227"/>
      <c r="W71" s="227"/>
      <c r="X71" s="227"/>
      <c r="Y71" s="227"/>
      <c r="Z71" s="227"/>
      <c r="AA71" s="227"/>
      <c r="AB71" s="1002"/>
      <c r="AC71" s="1223">
        <f t="shared" si="0"/>
        <v>210</v>
      </c>
    </row>
    <row r="72" spans="1:29" ht="14.25" x14ac:dyDescent="0.2">
      <c r="A72" s="206">
        <v>44774</v>
      </c>
      <c r="B72" s="22">
        <v>900</v>
      </c>
      <c r="C72" s="773" t="s">
        <v>613</v>
      </c>
      <c r="D72" s="602" t="s">
        <v>147</v>
      </c>
      <c r="E72" s="600" t="s">
        <v>791</v>
      </c>
      <c r="F72" s="1175" t="s">
        <v>792</v>
      </c>
      <c r="G72" s="980" t="s">
        <v>552</v>
      </c>
      <c r="H72" s="982"/>
      <c r="I72" s="1389">
        <v>60</v>
      </c>
      <c r="J72" s="677">
        <f t="shared" si="4"/>
        <v>60</v>
      </c>
      <c r="K72" s="623" t="s">
        <v>711</v>
      </c>
      <c r="L72" s="992"/>
      <c r="M72" s="992">
        <v>60</v>
      </c>
      <c r="N72" s="992"/>
      <c r="O72" s="227"/>
      <c r="P72" s="227"/>
      <c r="Q72" s="227"/>
      <c r="R72" s="227"/>
      <c r="S72" s="227"/>
      <c r="T72" s="227"/>
      <c r="U72" s="227"/>
      <c r="V72" s="227"/>
      <c r="W72" s="227"/>
      <c r="X72" s="227"/>
      <c r="Y72" s="227"/>
      <c r="Z72" s="227"/>
      <c r="AA72" s="227"/>
      <c r="AB72" s="1002"/>
      <c r="AC72" s="1223">
        <f t="shared" si="0"/>
        <v>60</v>
      </c>
    </row>
    <row r="73" spans="1:29" ht="14.25" x14ac:dyDescent="0.2">
      <c r="A73" s="206">
        <v>44774</v>
      </c>
      <c r="B73" s="22">
        <v>901</v>
      </c>
      <c r="C73" s="773" t="s">
        <v>613</v>
      </c>
      <c r="D73" s="602" t="s">
        <v>147</v>
      </c>
      <c r="E73" s="600" t="s">
        <v>793</v>
      </c>
      <c r="F73" s="1176" t="s">
        <v>794</v>
      </c>
      <c r="G73" s="980" t="s">
        <v>549</v>
      </c>
      <c r="H73" s="772"/>
      <c r="I73" s="1389">
        <v>1032.8900000000001</v>
      </c>
      <c r="J73" s="677">
        <f t="shared" si="4"/>
        <v>1032.8900000000001</v>
      </c>
      <c r="K73" s="623" t="s">
        <v>711</v>
      </c>
      <c r="L73" s="227"/>
      <c r="M73" s="227">
        <v>1032.8900000000001</v>
      </c>
      <c r="N73" s="227"/>
      <c r="O73" s="227"/>
      <c r="P73" s="227"/>
      <c r="Q73" s="227"/>
      <c r="R73" s="227"/>
      <c r="S73" s="227"/>
      <c r="T73" s="227"/>
      <c r="U73" s="227"/>
      <c r="V73" s="227"/>
      <c r="W73" s="227"/>
      <c r="X73" s="227"/>
      <c r="Y73" s="227"/>
      <c r="Z73" s="227"/>
      <c r="AA73" s="227"/>
      <c r="AB73" s="1002"/>
      <c r="AC73" s="1223">
        <f t="shared" si="0"/>
        <v>1032.8900000000001</v>
      </c>
    </row>
    <row r="74" spans="1:29" ht="14.25" x14ac:dyDescent="0.2">
      <c r="A74" s="206">
        <v>44774</v>
      </c>
      <c r="B74" s="22">
        <v>902</v>
      </c>
      <c r="C74" s="773" t="s">
        <v>613</v>
      </c>
      <c r="D74" s="602" t="s">
        <v>147</v>
      </c>
      <c r="E74" s="981" t="s">
        <v>795</v>
      </c>
      <c r="F74" s="1175" t="s">
        <v>796</v>
      </c>
      <c r="G74" s="980" t="s">
        <v>117</v>
      </c>
      <c r="H74" s="982"/>
      <c r="I74" s="1389">
        <v>100</v>
      </c>
      <c r="J74" s="1293">
        <f t="shared" si="4"/>
        <v>100</v>
      </c>
      <c r="K74" s="984" t="s">
        <v>711</v>
      </c>
      <c r="L74" s="989"/>
      <c r="M74" s="989"/>
      <c r="N74" s="989"/>
      <c r="O74" s="227"/>
      <c r="P74" s="227"/>
      <c r="Q74" s="227">
        <v>100</v>
      </c>
      <c r="R74" s="227"/>
      <c r="S74" s="227"/>
      <c r="T74" s="227"/>
      <c r="U74" s="227"/>
      <c r="V74" s="234"/>
      <c r="W74" s="227"/>
      <c r="X74" s="227"/>
      <c r="Y74" s="227"/>
      <c r="Z74" s="227"/>
      <c r="AA74" s="227"/>
      <c r="AB74" s="1002"/>
      <c r="AC74" s="1223">
        <f t="shared" si="0"/>
        <v>100</v>
      </c>
    </row>
    <row r="75" spans="1:29" ht="14.25" x14ac:dyDescent="0.2">
      <c r="A75" s="206">
        <v>44774</v>
      </c>
      <c r="B75" s="22">
        <v>903</v>
      </c>
      <c r="C75" s="773" t="s">
        <v>613</v>
      </c>
      <c r="D75" s="602" t="s">
        <v>147</v>
      </c>
      <c r="E75" s="981" t="s">
        <v>739</v>
      </c>
      <c r="F75" s="8" t="s">
        <v>797</v>
      </c>
      <c r="G75" s="22" t="s">
        <v>546</v>
      </c>
      <c r="H75" s="772"/>
      <c r="I75" s="1002">
        <v>25</v>
      </c>
      <c r="J75" s="1293">
        <f t="shared" si="4"/>
        <v>25</v>
      </c>
      <c r="K75" s="7" t="s">
        <v>711</v>
      </c>
      <c r="L75" s="227"/>
      <c r="M75" s="227">
        <v>25</v>
      </c>
      <c r="N75" s="227"/>
      <c r="O75" s="227"/>
      <c r="P75" s="227"/>
      <c r="Q75" s="227"/>
      <c r="R75" s="227"/>
      <c r="S75" s="227"/>
      <c r="T75" s="227"/>
      <c r="U75" s="227"/>
      <c r="V75" s="234"/>
      <c r="W75" s="227"/>
      <c r="X75" s="227"/>
      <c r="Y75" s="227"/>
      <c r="Z75" s="227"/>
      <c r="AA75" s="227"/>
      <c r="AB75" s="1002"/>
      <c r="AC75" s="1223">
        <f t="shared" ref="AC75:AC139" si="5">SUM(L75:AB75)</f>
        <v>25</v>
      </c>
    </row>
    <row r="76" spans="1:29" ht="14.25" x14ac:dyDescent="0.2">
      <c r="A76" s="206">
        <v>44774</v>
      </c>
      <c r="B76" s="22">
        <v>904</v>
      </c>
      <c r="C76" s="773" t="s">
        <v>613</v>
      </c>
      <c r="D76" s="602" t="s">
        <v>147</v>
      </c>
      <c r="E76" s="8" t="s">
        <v>798</v>
      </c>
      <c r="F76" s="8" t="s">
        <v>799</v>
      </c>
      <c r="G76" s="22" t="s">
        <v>548</v>
      </c>
      <c r="H76" s="772">
        <v>80</v>
      </c>
      <c r="I76" s="1002">
        <v>480</v>
      </c>
      <c r="J76" s="677">
        <f t="shared" si="4"/>
        <v>480</v>
      </c>
      <c r="K76" s="775" t="s">
        <v>711</v>
      </c>
      <c r="L76" s="227"/>
      <c r="M76" s="227">
        <v>400</v>
      </c>
      <c r="N76" s="227"/>
      <c r="O76" s="227"/>
      <c r="P76" s="227"/>
      <c r="Q76" s="227"/>
      <c r="R76" s="227"/>
      <c r="S76" s="227"/>
      <c r="T76" s="227"/>
      <c r="U76" s="227"/>
      <c r="V76" s="234"/>
      <c r="W76" s="227"/>
      <c r="X76" s="227"/>
      <c r="Y76" s="227"/>
      <c r="Z76" s="227"/>
      <c r="AA76" s="227"/>
      <c r="AB76" s="1002"/>
      <c r="AC76" s="1223">
        <f t="shared" si="5"/>
        <v>400</v>
      </c>
    </row>
    <row r="77" spans="1:29" ht="14.25" x14ac:dyDescent="0.2">
      <c r="A77" s="206">
        <v>44780</v>
      </c>
      <c r="B77" s="22" t="s">
        <v>760</v>
      </c>
      <c r="C77" s="773" t="s">
        <v>613</v>
      </c>
      <c r="D77" s="602" t="s">
        <v>147</v>
      </c>
      <c r="E77" s="981" t="s">
        <v>800</v>
      </c>
      <c r="F77" s="8" t="s">
        <v>801</v>
      </c>
      <c r="G77" s="841" t="s">
        <v>91</v>
      </c>
      <c r="H77" s="772"/>
      <c r="I77" s="1391">
        <v>24.09</v>
      </c>
      <c r="J77" s="677">
        <f>+SUM(L77:AB77)+H77</f>
        <v>24.09</v>
      </c>
      <c r="K77" s="775" t="s">
        <v>711</v>
      </c>
      <c r="L77" s="236">
        <v>24.09</v>
      </c>
      <c r="M77" s="236"/>
      <c r="N77" s="236"/>
      <c r="O77" s="236"/>
      <c r="P77" s="227"/>
      <c r="Q77" s="227"/>
      <c r="R77" s="227"/>
      <c r="S77" s="227"/>
      <c r="T77" s="227"/>
      <c r="U77" s="227"/>
      <c r="V77" s="227"/>
      <c r="W77" s="227"/>
      <c r="X77" s="227"/>
      <c r="Y77" s="227"/>
      <c r="Z77" s="227"/>
      <c r="AA77" s="227"/>
      <c r="AB77" s="1002"/>
      <c r="AC77" s="1223">
        <f t="shared" si="5"/>
        <v>24.09</v>
      </c>
    </row>
    <row r="78" spans="1:29" ht="14.25" x14ac:dyDescent="0.2">
      <c r="A78" s="206">
        <v>44781</v>
      </c>
      <c r="B78" s="22" t="s">
        <v>725</v>
      </c>
      <c r="C78" s="773" t="s">
        <v>613</v>
      </c>
      <c r="D78" s="602" t="s">
        <v>147</v>
      </c>
      <c r="E78" s="981" t="s">
        <v>726</v>
      </c>
      <c r="F78" s="1176" t="s">
        <v>752</v>
      </c>
      <c r="G78" s="980" t="s">
        <v>541</v>
      </c>
      <c r="H78" s="982">
        <v>1.2</v>
      </c>
      <c r="I78" s="1391">
        <v>7.2</v>
      </c>
      <c r="J78" s="986">
        <f>+SUM(L78:AB78)+H78</f>
        <v>7.2</v>
      </c>
      <c r="K78" s="984" t="s">
        <v>711</v>
      </c>
      <c r="L78" s="992"/>
      <c r="M78" s="992">
        <v>6</v>
      </c>
      <c r="N78" s="227"/>
      <c r="O78" s="227"/>
      <c r="P78" s="227"/>
      <c r="Q78" s="227"/>
      <c r="R78" s="227"/>
      <c r="S78" s="227"/>
      <c r="T78" s="227"/>
      <c r="U78" s="227"/>
      <c r="V78" s="234"/>
      <c r="W78" s="227"/>
      <c r="X78" s="227"/>
      <c r="Y78" s="227"/>
      <c r="Z78" s="227"/>
      <c r="AA78" s="227"/>
      <c r="AB78" s="1002"/>
      <c r="AC78" s="1223">
        <f t="shared" si="5"/>
        <v>6</v>
      </c>
    </row>
    <row r="79" spans="1:29" ht="14.25" x14ac:dyDescent="0.2">
      <c r="A79" s="206">
        <v>44797</v>
      </c>
      <c r="B79" s="22" t="s">
        <v>760</v>
      </c>
      <c r="C79" s="773" t="s">
        <v>613</v>
      </c>
      <c r="D79" s="602" t="s">
        <v>147</v>
      </c>
      <c r="E79" s="981" t="s">
        <v>800</v>
      </c>
      <c r="F79" s="8" t="s">
        <v>802</v>
      </c>
      <c r="G79" s="841" t="s">
        <v>91</v>
      </c>
      <c r="H79" s="772"/>
      <c r="I79" s="1391">
        <v>32.840000000000003</v>
      </c>
      <c r="J79" s="677">
        <f t="shared" ref="J79:J93" si="6">+SUM(L79:AB79)+H79</f>
        <v>32.840000000000003</v>
      </c>
      <c r="K79" s="775" t="s">
        <v>711</v>
      </c>
      <c r="L79" s="236">
        <v>32.840000000000003</v>
      </c>
      <c r="M79" s="236"/>
      <c r="N79" s="227"/>
      <c r="O79" s="227"/>
      <c r="P79" s="227"/>
      <c r="Q79" s="227"/>
      <c r="R79" s="227"/>
      <c r="S79" s="227"/>
      <c r="T79" s="227"/>
      <c r="U79" s="227"/>
      <c r="V79" s="234"/>
      <c r="W79" s="227"/>
      <c r="X79" s="227"/>
      <c r="Y79" s="227"/>
      <c r="Z79" s="227"/>
      <c r="AA79" s="227"/>
      <c r="AB79" s="1002"/>
      <c r="AC79" s="1223">
        <f t="shared" si="5"/>
        <v>32.840000000000003</v>
      </c>
    </row>
    <row r="80" spans="1:29" ht="14.25" x14ac:dyDescent="0.2">
      <c r="A80" s="206">
        <v>44809</v>
      </c>
      <c r="B80" s="22">
        <v>905</v>
      </c>
      <c r="C80" s="773" t="s">
        <v>613</v>
      </c>
      <c r="D80" s="602" t="s">
        <v>147</v>
      </c>
      <c r="E80" s="1159" t="s">
        <v>710</v>
      </c>
      <c r="F80" s="600" t="s">
        <v>805</v>
      </c>
      <c r="G80" s="980" t="s">
        <v>89</v>
      </c>
      <c r="H80" s="772"/>
      <c r="I80" s="1389">
        <v>797.71</v>
      </c>
      <c r="J80" s="677">
        <f t="shared" si="6"/>
        <v>797.71</v>
      </c>
      <c r="K80" s="623" t="s">
        <v>711</v>
      </c>
      <c r="L80" s="227">
        <v>797.71</v>
      </c>
      <c r="M80" s="227"/>
      <c r="N80" s="992"/>
      <c r="O80" s="989"/>
      <c r="P80" s="227"/>
      <c r="Q80" s="227"/>
      <c r="R80" s="227"/>
      <c r="S80" s="227"/>
      <c r="T80" s="227"/>
      <c r="U80" s="227"/>
      <c r="V80" s="234"/>
      <c r="W80" s="227"/>
      <c r="X80" s="227"/>
      <c r="Y80" s="227"/>
      <c r="Z80" s="227"/>
      <c r="AA80" s="227"/>
      <c r="AB80" s="1002"/>
      <c r="AC80" s="1223">
        <f t="shared" si="5"/>
        <v>797.71</v>
      </c>
    </row>
    <row r="81" spans="1:29" ht="14.25" x14ac:dyDescent="0.2">
      <c r="A81" s="206">
        <v>44809</v>
      </c>
      <c r="B81" s="22">
        <v>905</v>
      </c>
      <c r="C81" s="773" t="s">
        <v>613</v>
      </c>
      <c r="D81" s="602" t="s">
        <v>147</v>
      </c>
      <c r="E81" s="1159" t="s">
        <v>710</v>
      </c>
      <c r="F81" s="1175" t="s">
        <v>806</v>
      </c>
      <c r="G81" s="980" t="s">
        <v>93</v>
      </c>
      <c r="H81" s="982">
        <v>1.05</v>
      </c>
      <c r="I81" s="1389">
        <v>6.3</v>
      </c>
      <c r="J81" s="677">
        <f t="shared" si="6"/>
        <v>6.3</v>
      </c>
      <c r="K81" s="623" t="s">
        <v>711</v>
      </c>
      <c r="L81" s="992"/>
      <c r="M81" s="992">
        <v>5.25</v>
      </c>
      <c r="N81" s="227"/>
      <c r="O81" s="227"/>
      <c r="P81" s="227"/>
      <c r="Q81" s="227"/>
      <c r="R81" s="227"/>
      <c r="S81" s="227"/>
      <c r="T81" s="227"/>
      <c r="U81" s="227"/>
      <c r="V81" s="234"/>
      <c r="W81" s="227"/>
      <c r="X81" s="227"/>
      <c r="Y81" s="227"/>
      <c r="Z81" s="227"/>
      <c r="AA81" s="227"/>
      <c r="AB81" s="1002"/>
      <c r="AC81" s="1223">
        <f t="shared" si="5"/>
        <v>5.25</v>
      </c>
    </row>
    <row r="82" spans="1:29" ht="14.25" x14ac:dyDescent="0.2">
      <c r="A82" s="206">
        <v>44809</v>
      </c>
      <c r="B82" s="22">
        <v>905</v>
      </c>
      <c r="C82" s="773" t="s">
        <v>613</v>
      </c>
      <c r="D82" s="602" t="s">
        <v>147</v>
      </c>
      <c r="E82" s="1159" t="s">
        <v>710</v>
      </c>
      <c r="F82" s="1176" t="s">
        <v>807</v>
      </c>
      <c r="G82" s="980" t="s">
        <v>543</v>
      </c>
      <c r="H82" s="772"/>
      <c r="I82" s="1389">
        <v>19.2</v>
      </c>
      <c r="J82" s="677">
        <f t="shared" si="6"/>
        <v>19.2</v>
      </c>
      <c r="K82" s="623" t="s">
        <v>711</v>
      </c>
      <c r="L82" s="227"/>
      <c r="M82" s="227">
        <v>19.2</v>
      </c>
      <c r="N82" s="227"/>
      <c r="O82" s="227"/>
      <c r="P82" s="227"/>
      <c r="Q82" s="227"/>
      <c r="R82" s="227"/>
      <c r="S82" s="227"/>
      <c r="T82" s="227"/>
      <c r="U82" s="227"/>
      <c r="V82" s="234"/>
      <c r="W82" s="227"/>
      <c r="X82" s="227"/>
      <c r="Y82" s="227"/>
      <c r="Z82" s="227"/>
      <c r="AA82" s="227"/>
      <c r="AB82" s="1002"/>
      <c r="AC82" s="1223">
        <f t="shared" si="5"/>
        <v>19.2</v>
      </c>
    </row>
    <row r="83" spans="1:29" ht="14.25" x14ac:dyDescent="0.2">
      <c r="A83" s="206">
        <v>44809</v>
      </c>
      <c r="B83" s="22">
        <v>905</v>
      </c>
      <c r="C83" s="773" t="s">
        <v>613</v>
      </c>
      <c r="D83" s="602" t="s">
        <v>147</v>
      </c>
      <c r="E83" s="981" t="s">
        <v>710</v>
      </c>
      <c r="F83" s="1175" t="s">
        <v>757</v>
      </c>
      <c r="G83" s="980" t="s">
        <v>95</v>
      </c>
      <c r="H83" s="772"/>
      <c r="I83" s="1390">
        <v>5.44</v>
      </c>
      <c r="J83" s="677">
        <f t="shared" si="6"/>
        <v>5.44</v>
      </c>
      <c r="K83" s="984" t="s">
        <v>711</v>
      </c>
      <c r="L83" s="989"/>
      <c r="M83" s="989">
        <v>5.44</v>
      </c>
      <c r="N83" s="227"/>
      <c r="O83" s="227"/>
      <c r="P83" s="227"/>
      <c r="Q83" s="227"/>
      <c r="R83" s="227"/>
      <c r="S83" s="227"/>
      <c r="T83" s="227"/>
      <c r="U83" s="227"/>
      <c r="V83" s="234"/>
      <c r="W83" s="227"/>
      <c r="X83" s="227"/>
      <c r="Y83" s="227"/>
      <c r="Z83" s="227"/>
      <c r="AA83" s="227"/>
      <c r="AB83" s="1002"/>
      <c r="AC83" s="1223">
        <f t="shared" si="5"/>
        <v>5.44</v>
      </c>
    </row>
    <row r="84" spans="1:29" ht="14.25" x14ac:dyDescent="0.2">
      <c r="A84" s="206">
        <v>44809</v>
      </c>
      <c r="B84" s="22">
        <v>906</v>
      </c>
      <c r="C84" s="773" t="s">
        <v>613</v>
      </c>
      <c r="D84" s="602" t="s">
        <v>147</v>
      </c>
      <c r="E84" s="600" t="s">
        <v>719</v>
      </c>
      <c r="F84" s="1175" t="s">
        <v>720</v>
      </c>
      <c r="G84" s="980" t="s">
        <v>103</v>
      </c>
      <c r="H84" s="837">
        <v>19.64</v>
      </c>
      <c r="I84" s="1390">
        <v>117.86</v>
      </c>
      <c r="J84" s="677">
        <f t="shared" si="6"/>
        <v>117.86</v>
      </c>
      <c r="K84" s="887" t="s">
        <v>711</v>
      </c>
      <c r="L84" s="844"/>
      <c r="M84" s="844"/>
      <c r="N84" s="844"/>
      <c r="O84" s="227">
        <v>98.22</v>
      </c>
      <c r="P84" s="227"/>
      <c r="Q84" s="227"/>
      <c r="R84" s="227"/>
      <c r="S84" s="227"/>
      <c r="T84" s="227"/>
      <c r="U84" s="227"/>
      <c r="V84" s="234"/>
      <c r="W84" s="227"/>
      <c r="X84" s="227"/>
      <c r="Y84" s="227"/>
      <c r="Z84" s="227"/>
      <c r="AA84" s="227"/>
      <c r="AB84" s="1002"/>
      <c r="AC84" s="1223">
        <f t="shared" si="5"/>
        <v>98.22</v>
      </c>
    </row>
    <row r="85" spans="1:29" ht="14.25" x14ac:dyDescent="0.2">
      <c r="A85" s="206">
        <v>44809</v>
      </c>
      <c r="B85" s="22">
        <v>907</v>
      </c>
      <c r="C85" s="1139" t="s">
        <v>613</v>
      </c>
      <c r="D85" s="602" t="s">
        <v>147</v>
      </c>
      <c r="E85" s="13" t="s">
        <v>721</v>
      </c>
      <c r="F85" s="1175" t="s">
        <v>722</v>
      </c>
      <c r="G85" s="980" t="s">
        <v>100</v>
      </c>
      <c r="H85" s="982">
        <v>42</v>
      </c>
      <c r="I85" s="1392">
        <v>252</v>
      </c>
      <c r="J85" s="1293">
        <f t="shared" si="6"/>
        <v>252</v>
      </c>
      <c r="K85" s="994" t="s">
        <v>711</v>
      </c>
      <c r="L85" s="992"/>
      <c r="M85" s="992"/>
      <c r="N85" s="992">
        <v>210</v>
      </c>
      <c r="O85" s="236"/>
      <c r="P85" s="227"/>
      <c r="Q85" s="227"/>
      <c r="R85" s="227"/>
      <c r="S85" s="227"/>
      <c r="T85" s="227"/>
      <c r="U85" s="227"/>
      <c r="V85" s="234"/>
      <c r="W85" s="227"/>
      <c r="X85" s="227"/>
      <c r="Y85" s="227"/>
      <c r="Z85" s="227"/>
      <c r="AA85" s="227"/>
      <c r="AB85" s="1002"/>
      <c r="AC85" s="1223">
        <f t="shared" si="5"/>
        <v>210</v>
      </c>
    </row>
    <row r="86" spans="1:29" ht="14.25" x14ac:dyDescent="0.2">
      <c r="A86" s="206">
        <v>44809</v>
      </c>
      <c r="B86" s="22">
        <v>907</v>
      </c>
      <c r="C86" s="1139" t="s">
        <v>613</v>
      </c>
      <c r="D86" s="602" t="s">
        <v>147</v>
      </c>
      <c r="E86" s="13" t="s">
        <v>721</v>
      </c>
      <c r="F86" s="8" t="s">
        <v>810</v>
      </c>
      <c r="G86" s="841" t="s">
        <v>125</v>
      </c>
      <c r="H86" s="772">
        <v>32</v>
      </c>
      <c r="I86" s="1391">
        <v>192</v>
      </c>
      <c r="J86" s="677">
        <f t="shared" si="6"/>
        <v>192</v>
      </c>
      <c r="K86" s="775" t="s">
        <v>711</v>
      </c>
      <c r="L86" s="236"/>
      <c r="M86" s="236"/>
      <c r="N86" s="227"/>
      <c r="O86" s="227"/>
      <c r="P86" s="227"/>
      <c r="Q86" s="227"/>
      <c r="R86" s="227"/>
      <c r="S86" s="227">
        <v>160</v>
      </c>
      <c r="T86" s="227"/>
      <c r="U86" s="227"/>
      <c r="V86" s="234"/>
      <c r="W86" s="227"/>
      <c r="X86" s="227"/>
      <c r="Y86" s="227"/>
      <c r="Z86" s="227"/>
      <c r="AA86" s="227"/>
      <c r="AB86" s="1002"/>
      <c r="AC86" s="1223">
        <f t="shared" si="5"/>
        <v>160</v>
      </c>
    </row>
    <row r="87" spans="1:29" ht="14.25" x14ac:dyDescent="0.2">
      <c r="A87" s="206">
        <v>44809</v>
      </c>
      <c r="B87" s="22">
        <v>907</v>
      </c>
      <c r="C87" s="1139" t="s">
        <v>613</v>
      </c>
      <c r="D87" s="602" t="s">
        <v>147</v>
      </c>
      <c r="E87" s="13" t="s">
        <v>721</v>
      </c>
      <c r="F87" s="8" t="s">
        <v>809</v>
      </c>
      <c r="G87" s="841" t="s">
        <v>322</v>
      </c>
      <c r="H87" s="772">
        <v>44</v>
      </c>
      <c r="I87" s="1391">
        <v>264</v>
      </c>
      <c r="J87" s="677">
        <f t="shared" si="6"/>
        <v>264</v>
      </c>
      <c r="K87" s="775" t="s">
        <v>711</v>
      </c>
      <c r="L87" s="236"/>
      <c r="M87" s="236"/>
      <c r="N87" s="227">
        <v>220</v>
      </c>
      <c r="O87" s="227"/>
      <c r="P87" s="227"/>
      <c r="Q87" s="227"/>
      <c r="R87" s="227"/>
      <c r="S87" s="227"/>
      <c r="T87" s="227"/>
      <c r="U87" s="227"/>
      <c r="V87" s="234"/>
      <c r="W87" s="227"/>
      <c r="X87" s="227"/>
      <c r="Y87" s="227"/>
      <c r="Z87" s="227"/>
      <c r="AA87" s="227"/>
      <c r="AB87" s="1002"/>
      <c r="AC87" s="1223">
        <f t="shared" si="5"/>
        <v>220</v>
      </c>
    </row>
    <row r="88" spans="1:29" ht="14.25" x14ac:dyDescent="0.2">
      <c r="A88" s="206">
        <v>44809</v>
      </c>
      <c r="B88" s="22">
        <v>908</v>
      </c>
      <c r="C88" s="1139" t="s">
        <v>613</v>
      </c>
      <c r="D88" s="602" t="s">
        <v>147</v>
      </c>
      <c r="E88" s="13" t="s">
        <v>723</v>
      </c>
      <c r="F88" s="8" t="s">
        <v>811</v>
      </c>
      <c r="G88" s="841" t="s">
        <v>899</v>
      </c>
      <c r="H88" s="772"/>
      <c r="I88" s="1391">
        <v>14.27</v>
      </c>
      <c r="J88" s="677">
        <v>14.27</v>
      </c>
      <c r="K88" s="775" t="s">
        <v>711</v>
      </c>
      <c r="L88" s="236"/>
      <c r="M88" s="236"/>
      <c r="N88" s="227"/>
      <c r="O88" s="227"/>
      <c r="P88" s="227"/>
      <c r="Q88" s="227"/>
      <c r="R88" s="227"/>
      <c r="S88" s="227"/>
      <c r="T88" s="227"/>
      <c r="U88" s="227">
        <v>14.27</v>
      </c>
      <c r="V88" s="234"/>
      <c r="W88" s="227"/>
      <c r="X88" s="227"/>
      <c r="Y88" s="227"/>
      <c r="Z88" s="227"/>
      <c r="AA88" s="227"/>
      <c r="AB88" s="1002"/>
      <c r="AC88" s="1223">
        <f t="shared" si="5"/>
        <v>14.27</v>
      </c>
    </row>
    <row r="89" spans="1:29" ht="14.25" x14ac:dyDescent="0.2">
      <c r="A89" s="206">
        <v>44809</v>
      </c>
      <c r="B89" s="22">
        <v>909</v>
      </c>
      <c r="C89" s="1139" t="s">
        <v>613</v>
      </c>
      <c r="D89" s="602" t="s">
        <v>147</v>
      </c>
      <c r="E89" s="8" t="s">
        <v>812</v>
      </c>
      <c r="F89" s="8" t="s">
        <v>813</v>
      </c>
      <c r="G89" s="22" t="s">
        <v>273</v>
      </c>
      <c r="H89" s="772">
        <v>13.65</v>
      </c>
      <c r="I89" s="1002">
        <v>81.900000000000006</v>
      </c>
      <c r="J89" s="677">
        <f t="shared" si="6"/>
        <v>81.900000000000006</v>
      </c>
      <c r="K89" s="775" t="s">
        <v>711</v>
      </c>
      <c r="L89" s="227"/>
      <c r="M89" s="227"/>
      <c r="N89" s="227">
        <v>68.25</v>
      </c>
      <c r="O89" s="227"/>
      <c r="P89" s="227"/>
      <c r="Q89" s="227"/>
      <c r="R89" s="227"/>
      <c r="S89" s="227"/>
      <c r="T89" s="227"/>
      <c r="U89" s="227"/>
      <c r="V89" s="234"/>
      <c r="W89" s="227"/>
      <c r="X89" s="227"/>
      <c r="Y89" s="227"/>
      <c r="Z89" s="227"/>
      <c r="AA89" s="227"/>
      <c r="AB89" s="1002"/>
      <c r="AC89" s="1223">
        <f t="shared" si="5"/>
        <v>68.25</v>
      </c>
    </row>
    <row r="90" spans="1:29" ht="14.25" x14ac:dyDescent="0.2">
      <c r="A90" s="206">
        <v>44809</v>
      </c>
      <c r="B90" s="22">
        <v>910</v>
      </c>
      <c r="C90" s="1139" t="s">
        <v>616</v>
      </c>
      <c r="D90" s="602" t="s">
        <v>147</v>
      </c>
      <c r="E90" s="8" t="s">
        <v>814</v>
      </c>
      <c r="F90" s="8" t="s">
        <v>815</v>
      </c>
      <c r="G90" s="841" t="s">
        <v>126</v>
      </c>
      <c r="H90" s="772">
        <v>32.33</v>
      </c>
      <c r="I90" s="1393">
        <v>193.99</v>
      </c>
      <c r="J90" s="677">
        <f t="shared" si="6"/>
        <v>193.99</v>
      </c>
      <c r="K90" s="840" t="s">
        <v>711</v>
      </c>
      <c r="L90" s="844"/>
      <c r="M90" s="844"/>
      <c r="N90" s="844"/>
      <c r="O90" s="227"/>
      <c r="P90" s="227"/>
      <c r="Q90" s="234"/>
      <c r="R90" s="227"/>
      <c r="S90" s="227"/>
      <c r="T90" s="227"/>
      <c r="U90" s="844">
        <v>161.66</v>
      </c>
      <c r="V90" s="227"/>
      <c r="W90" s="227"/>
      <c r="X90" s="227"/>
      <c r="Y90" s="227"/>
      <c r="Z90" s="227"/>
      <c r="AA90" s="227"/>
      <c r="AB90" s="1002"/>
      <c r="AC90" s="1223">
        <f t="shared" si="5"/>
        <v>161.66</v>
      </c>
    </row>
    <row r="91" spans="1:29" ht="14.25" x14ac:dyDescent="0.2">
      <c r="A91" s="206">
        <v>44809</v>
      </c>
      <c r="B91" s="22">
        <v>911</v>
      </c>
      <c r="C91" s="1139" t="s">
        <v>616</v>
      </c>
      <c r="D91" s="602" t="s">
        <v>147</v>
      </c>
      <c r="E91" s="8" t="s">
        <v>816</v>
      </c>
      <c r="F91" s="8" t="s">
        <v>817</v>
      </c>
      <c r="G91" s="841" t="s">
        <v>126</v>
      </c>
      <c r="H91" s="772"/>
      <c r="I91" s="1393">
        <v>350</v>
      </c>
      <c r="J91" s="677">
        <f t="shared" si="6"/>
        <v>350</v>
      </c>
      <c r="K91" s="840" t="s">
        <v>711</v>
      </c>
      <c r="L91" s="844"/>
      <c r="M91" s="844"/>
      <c r="N91" s="844"/>
      <c r="O91" s="227"/>
      <c r="P91" s="227"/>
      <c r="Q91" s="234"/>
      <c r="R91" s="227"/>
      <c r="S91" s="227"/>
      <c r="T91" s="227"/>
      <c r="U91" s="227">
        <v>350</v>
      </c>
      <c r="V91" s="227"/>
      <c r="W91" s="227"/>
      <c r="X91" s="227"/>
      <c r="Y91" s="227"/>
      <c r="Z91" s="227"/>
      <c r="AA91" s="227"/>
      <c r="AB91" s="1002"/>
      <c r="AC91" s="1223">
        <f t="shared" si="5"/>
        <v>350</v>
      </c>
    </row>
    <row r="92" spans="1:29" ht="14.25" x14ac:dyDescent="0.2">
      <c r="A92" s="550">
        <v>44816</v>
      </c>
      <c r="B92" s="22" t="s">
        <v>760</v>
      </c>
      <c r="C92" s="773" t="s">
        <v>613</v>
      </c>
      <c r="D92" s="602" t="s">
        <v>147</v>
      </c>
      <c r="E92" s="981" t="s">
        <v>800</v>
      </c>
      <c r="F92" s="8" t="s">
        <v>808</v>
      </c>
      <c r="G92" s="841" t="s">
        <v>91</v>
      </c>
      <c r="H92" s="772"/>
      <c r="I92" s="1391">
        <v>24.09</v>
      </c>
      <c r="J92" s="677">
        <f t="shared" si="6"/>
        <v>24.09</v>
      </c>
      <c r="K92" s="775" t="s">
        <v>711</v>
      </c>
      <c r="L92" s="236">
        <v>24.09</v>
      </c>
      <c r="M92" s="236"/>
      <c r="N92" s="844"/>
      <c r="O92" s="227"/>
      <c r="P92" s="227"/>
      <c r="Q92" s="227"/>
      <c r="R92" s="227"/>
      <c r="S92" s="227"/>
      <c r="T92" s="227"/>
      <c r="U92" s="227"/>
      <c r="V92" s="234"/>
      <c r="W92" s="227"/>
      <c r="X92" s="227"/>
      <c r="Y92" s="227"/>
      <c r="Z92" s="227"/>
      <c r="AA92" s="227"/>
      <c r="AB92" s="1002"/>
      <c r="AC92" s="1223">
        <f t="shared" si="5"/>
        <v>24.09</v>
      </c>
    </row>
    <row r="93" spans="1:29" ht="14.25" x14ac:dyDescent="0.2">
      <c r="A93" s="780">
        <v>44820</v>
      </c>
      <c r="B93" s="22" t="s">
        <v>725</v>
      </c>
      <c r="C93" s="773" t="s">
        <v>613</v>
      </c>
      <c r="D93" s="602" t="s">
        <v>147</v>
      </c>
      <c r="E93" s="981" t="s">
        <v>726</v>
      </c>
      <c r="F93" s="1176" t="s">
        <v>818</v>
      </c>
      <c r="G93" s="980" t="s">
        <v>541</v>
      </c>
      <c r="H93" s="982">
        <v>2.1800000000000002</v>
      </c>
      <c r="I93" s="1391">
        <v>13.11</v>
      </c>
      <c r="J93" s="677">
        <f t="shared" si="6"/>
        <v>13.11</v>
      </c>
      <c r="K93" s="984" t="s">
        <v>711</v>
      </c>
      <c r="L93" s="992"/>
      <c r="M93" s="992">
        <v>10.93</v>
      </c>
      <c r="N93" s="888"/>
      <c r="O93" s="229"/>
      <c r="P93" s="229"/>
      <c r="Q93" s="229"/>
      <c r="R93" s="229"/>
      <c r="S93" s="229"/>
      <c r="T93" s="229"/>
      <c r="U93" s="229"/>
      <c r="V93" s="378"/>
      <c r="W93" s="229"/>
      <c r="X93" s="229"/>
      <c r="Y93" s="229"/>
      <c r="Z93" s="229"/>
      <c r="AA93" s="229"/>
      <c r="AB93" s="230"/>
      <c r="AC93" s="1223">
        <f t="shared" si="5"/>
        <v>10.93</v>
      </c>
    </row>
    <row r="94" spans="1:29" ht="14.25" x14ac:dyDescent="0.2">
      <c r="A94" s="780"/>
      <c r="B94" s="684"/>
      <c r="C94" s="1139"/>
      <c r="D94" s="1181"/>
      <c r="E94" s="1294"/>
      <c r="F94" s="1295"/>
      <c r="G94" s="1296"/>
      <c r="H94" s="1297"/>
      <c r="I94" s="1394"/>
      <c r="J94" s="677"/>
      <c r="K94" s="1299"/>
      <c r="L94" s="1300"/>
      <c r="M94" s="1300"/>
      <c r="N94" s="888"/>
      <c r="O94" s="229"/>
      <c r="P94" s="229"/>
      <c r="Q94" s="229"/>
      <c r="R94" s="229"/>
      <c r="S94" s="229"/>
      <c r="T94" s="229"/>
      <c r="U94" s="229"/>
      <c r="V94" s="378"/>
      <c r="W94" s="229"/>
      <c r="X94" s="229"/>
      <c r="Y94" s="229"/>
      <c r="Z94" s="229"/>
      <c r="AA94" s="229"/>
      <c r="AB94" s="230"/>
      <c r="AC94" s="1223">
        <f t="shared" si="5"/>
        <v>0</v>
      </c>
    </row>
    <row r="95" spans="1:29" ht="15" thickBot="1" x14ac:dyDescent="0.25">
      <c r="A95" s="211"/>
      <c r="B95" s="596"/>
      <c r="C95" s="1135"/>
      <c r="D95" s="596"/>
      <c r="E95" s="211"/>
      <c r="F95" s="211" t="s">
        <v>413</v>
      </c>
      <c r="G95" s="211"/>
      <c r="H95" s="561">
        <f>+SUM(H52:H93)</f>
        <v>519.58999999999992</v>
      </c>
      <c r="I95" s="562">
        <f>SUM(I52:I93)</f>
        <v>7357.36</v>
      </c>
      <c r="J95" s="1250">
        <f>SUM(J52:J93)</f>
        <v>7357.36</v>
      </c>
      <c r="K95" s="697"/>
      <c r="L95" s="231">
        <f>+SUM(L52:L92)</f>
        <v>2529.77</v>
      </c>
      <c r="M95" s="231">
        <f>+SUM(M52:M93)</f>
        <v>1635.9300000000003</v>
      </c>
      <c r="N95" s="231">
        <f t="shared" ref="N95:AB95" si="7">+SUM(N52:N92)</f>
        <v>1512.05</v>
      </c>
      <c r="O95" s="231">
        <f t="shared" si="7"/>
        <v>316.74</v>
      </c>
      <c r="P95" s="231">
        <f t="shared" si="7"/>
        <v>8</v>
      </c>
      <c r="Q95" s="231">
        <f t="shared" si="7"/>
        <v>100</v>
      </c>
      <c r="R95" s="231">
        <f t="shared" si="7"/>
        <v>17.850000000000001</v>
      </c>
      <c r="S95" s="231">
        <f t="shared" si="7"/>
        <v>180</v>
      </c>
      <c r="T95" s="231">
        <f t="shared" si="7"/>
        <v>0</v>
      </c>
      <c r="U95" s="231">
        <f t="shared" si="7"/>
        <v>537.43000000000006</v>
      </c>
      <c r="V95" s="231">
        <f t="shared" si="7"/>
        <v>0</v>
      </c>
      <c r="W95" s="231">
        <f t="shared" si="7"/>
        <v>0</v>
      </c>
      <c r="X95" s="231">
        <f t="shared" si="7"/>
        <v>0</v>
      </c>
      <c r="Y95" s="231">
        <f t="shared" si="7"/>
        <v>0</v>
      </c>
      <c r="Z95" s="231">
        <f t="shared" si="7"/>
        <v>0</v>
      </c>
      <c r="AA95" s="231">
        <f t="shared" si="7"/>
        <v>0</v>
      </c>
      <c r="AB95" s="1009">
        <f t="shared" si="7"/>
        <v>0</v>
      </c>
      <c r="AC95" s="1223">
        <f t="shared" si="5"/>
        <v>6837.7700000000013</v>
      </c>
    </row>
    <row r="96" spans="1:29" ht="14.25" x14ac:dyDescent="0.2">
      <c r="A96" s="242"/>
      <c r="B96" s="598"/>
      <c r="C96" s="1138"/>
      <c r="D96" s="598"/>
      <c r="E96" s="242"/>
      <c r="F96" s="242"/>
      <c r="G96" s="242"/>
      <c r="H96" s="567"/>
      <c r="I96" s="568"/>
      <c r="J96" s="1128"/>
      <c r="K96" s="698"/>
      <c r="L96" s="237"/>
      <c r="M96" s="237"/>
      <c r="N96" s="237"/>
      <c r="O96" s="237"/>
      <c r="P96" s="237"/>
      <c r="Q96" s="237"/>
      <c r="R96" s="237"/>
      <c r="S96" s="237"/>
      <c r="T96" s="237"/>
      <c r="U96" s="237"/>
      <c r="V96" s="237"/>
      <c r="W96" s="237"/>
      <c r="X96" s="237"/>
      <c r="Y96" s="237"/>
      <c r="Z96" s="237"/>
      <c r="AA96" s="237"/>
      <c r="AB96" s="1010"/>
      <c r="AC96" s="1223">
        <f t="shared" si="5"/>
        <v>0</v>
      </c>
    </row>
    <row r="97" spans="1:29" ht="15" thickBot="1" x14ac:dyDescent="0.25">
      <c r="A97" s="13"/>
      <c r="B97" s="684"/>
      <c r="C97" s="1139"/>
      <c r="D97" s="684"/>
      <c r="E97" s="13"/>
      <c r="F97" s="13"/>
      <c r="G97" s="13"/>
      <c r="H97" s="685">
        <f>+H47+H95</f>
        <v>1329.08</v>
      </c>
      <c r="I97" s="686">
        <f>+I47+I95</f>
        <v>15547.349999999999</v>
      </c>
      <c r="J97" s="681">
        <f>+SUM(L97:AB97)+H97</f>
        <v>15547.350000000002</v>
      </c>
      <c r="K97" s="699"/>
      <c r="L97" s="687">
        <f t="shared" ref="L97:AB97" si="8">+L47+L95</f>
        <v>5101.1399999999994</v>
      </c>
      <c r="M97" s="687">
        <f t="shared" si="8"/>
        <v>2058.7900000000004</v>
      </c>
      <c r="N97" s="687">
        <f t="shared" si="8"/>
        <v>2579.7200000000003</v>
      </c>
      <c r="O97" s="687">
        <f t="shared" si="8"/>
        <v>647.68000000000006</v>
      </c>
      <c r="P97" s="687">
        <f t="shared" si="8"/>
        <v>551.24</v>
      </c>
      <c r="Q97" s="687">
        <f t="shared" si="8"/>
        <v>175</v>
      </c>
      <c r="R97" s="687">
        <f t="shared" si="8"/>
        <v>17.850000000000001</v>
      </c>
      <c r="S97" s="687">
        <f t="shared" si="8"/>
        <v>180</v>
      </c>
      <c r="T97" s="687">
        <f t="shared" si="8"/>
        <v>2325.52</v>
      </c>
      <c r="U97" s="687">
        <f t="shared" si="8"/>
        <v>581.33000000000004</v>
      </c>
      <c r="V97" s="687">
        <f t="shared" si="8"/>
        <v>0</v>
      </c>
      <c r="W97" s="687">
        <f t="shared" si="8"/>
        <v>0</v>
      </c>
      <c r="X97" s="687">
        <f t="shared" si="8"/>
        <v>0</v>
      </c>
      <c r="Y97" s="687">
        <f t="shared" si="8"/>
        <v>0</v>
      </c>
      <c r="Z97" s="687">
        <f t="shared" si="8"/>
        <v>0</v>
      </c>
      <c r="AA97" s="687">
        <f t="shared" si="8"/>
        <v>0</v>
      </c>
      <c r="AB97" s="1011">
        <f t="shared" si="8"/>
        <v>0</v>
      </c>
      <c r="AC97" s="1223">
        <f t="shared" si="5"/>
        <v>14218.270000000002</v>
      </c>
    </row>
    <row r="98" spans="1:29" ht="14.25" x14ac:dyDescent="0.2">
      <c r="A98" s="688" t="s">
        <v>1</v>
      </c>
      <c r="B98" s="689" t="s">
        <v>2</v>
      </c>
      <c r="C98" s="551" t="s">
        <v>612</v>
      </c>
      <c r="D98" s="689" t="s">
        <v>592</v>
      </c>
      <c r="E98" s="689" t="s">
        <v>3</v>
      </c>
      <c r="F98" s="689" t="s">
        <v>4</v>
      </c>
      <c r="G98" s="689" t="s">
        <v>84</v>
      </c>
      <c r="H98" s="690" t="s">
        <v>10</v>
      </c>
      <c r="I98" s="691" t="s">
        <v>5</v>
      </c>
      <c r="J98" s="674" t="s">
        <v>6</v>
      </c>
      <c r="K98" s="692" t="s">
        <v>7</v>
      </c>
      <c r="L98" s="689" t="str">
        <f t="shared" ref="L98:AB98" si="9">L7</f>
        <v>STAFF COSTS</v>
      </c>
      <c r="M98" s="689" t="str">
        <f t="shared" si="9"/>
        <v>ADMINISTRATION COSTS</v>
      </c>
      <c r="N98" s="689" t="str">
        <f t="shared" si="9"/>
        <v>PARK &amp; OPEN SPACES</v>
      </c>
      <c r="O98" s="689" t="str">
        <f t="shared" si="9"/>
        <v>CHURCHYARD</v>
      </c>
      <c r="P98" s="689" t="str">
        <f t="shared" si="9"/>
        <v>SUBSCRIPTIONS</v>
      </c>
      <c r="Q98" s="689" t="str">
        <f t="shared" si="9"/>
        <v xml:space="preserve">GRANTS &amp; DONATIONS </v>
      </c>
      <c r="R98" s="689" t="str">
        <f t="shared" si="9"/>
        <v>OTHER</v>
      </c>
      <c r="S98" s="689" t="str">
        <f t="shared" si="9"/>
        <v>CONTINGENCY</v>
      </c>
      <c r="T98" s="689" t="str">
        <f t="shared" si="9"/>
        <v>EARMARKED RESERVE FUNDS</v>
      </c>
      <c r="U98" s="689" t="str">
        <f t="shared" si="9"/>
        <v xml:space="preserve">CAPITAL </v>
      </c>
      <c r="V98" s="689">
        <f t="shared" si="9"/>
        <v>0</v>
      </c>
      <c r="W98" s="689">
        <f t="shared" si="9"/>
        <v>0</v>
      </c>
      <c r="X98" s="689">
        <f t="shared" si="9"/>
        <v>0</v>
      </c>
      <c r="Y98" s="689" t="str">
        <f t="shared" si="9"/>
        <v>Cap Project</v>
      </c>
      <c r="Z98" s="689" t="str">
        <f t="shared" si="9"/>
        <v>Cap Project</v>
      </c>
      <c r="AA98" s="689" t="str">
        <f t="shared" si="9"/>
        <v>Cap Project</v>
      </c>
      <c r="AB98" s="1012" t="str">
        <f t="shared" si="9"/>
        <v>Other</v>
      </c>
      <c r="AC98" s="1223">
        <f t="shared" si="5"/>
        <v>0</v>
      </c>
    </row>
    <row r="99" spans="1:29" ht="15" thickBot="1" x14ac:dyDescent="0.25">
      <c r="A99" s="693"/>
      <c r="B99" s="659"/>
      <c r="C99" s="1140"/>
      <c r="D99" s="659"/>
      <c r="E99" s="659"/>
      <c r="F99" s="659"/>
      <c r="G99" s="659"/>
      <c r="H99" s="660"/>
      <c r="I99" s="1248"/>
      <c r="J99" s="1246" t="s">
        <v>5</v>
      </c>
      <c r="K99" s="661"/>
      <c r="L99" s="659" t="s">
        <v>151</v>
      </c>
      <c r="M99" s="659" t="s">
        <v>11</v>
      </c>
      <c r="N99" s="659" t="s">
        <v>152</v>
      </c>
      <c r="O99" s="659" t="s">
        <v>153</v>
      </c>
      <c r="P99" s="659" t="s">
        <v>154</v>
      </c>
      <c r="Q99" s="659" t="s">
        <v>332</v>
      </c>
      <c r="R99" s="659" t="s">
        <v>155</v>
      </c>
      <c r="S99" s="659" t="s">
        <v>156</v>
      </c>
      <c r="T99" s="659" t="s">
        <v>581</v>
      </c>
      <c r="U99" s="659" t="s">
        <v>157</v>
      </c>
      <c r="V99" s="659" t="s">
        <v>158</v>
      </c>
      <c r="W99" s="659" t="s">
        <v>159</v>
      </c>
      <c r="X99" s="659" t="s">
        <v>160</v>
      </c>
      <c r="Y99" s="659" t="s">
        <v>161</v>
      </c>
      <c r="Z99" s="659" t="s">
        <v>582</v>
      </c>
      <c r="AA99" s="659" t="s">
        <v>162</v>
      </c>
      <c r="AB99" s="1013" t="s">
        <v>163</v>
      </c>
      <c r="AC99" s="1223">
        <f t="shared" si="5"/>
        <v>0</v>
      </c>
    </row>
    <row r="100" spans="1:29" ht="14.25" x14ac:dyDescent="0.2">
      <c r="A100" s="550">
        <v>44837</v>
      </c>
      <c r="B100" s="103">
        <v>912</v>
      </c>
      <c r="C100" s="773" t="s">
        <v>613</v>
      </c>
      <c r="D100" s="602" t="s">
        <v>148</v>
      </c>
      <c r="E100" s="1159" t="s">
        <v>710</v>
      </c>
      <c r="F100" s="600" t="s">
        <v>828</v>
      </c>
      <c r="G100" s="980" t="s">
        <v>89</v>
      </c>
      <c r="H100" s="772"/>
      <c r="I100" s="1184">
        <v>797.71</v>
      </c>
      <c r="J100" s="677">
        <f t="shared" ref="J100:J108" si="10">+SUM(L100:AB100)+H100</f>
        <v>797.71</v>
      </c>
      <c r="K100" s="623" t="s">
        <v>711</v>
      </c>
      <c r="L100" s="227">
        <v>797.71</v>
      </c>
      <c r="M100" s="227"/>
      <c r="N100" s="992"/>
      <c r="O100" s="989"/>
      <c r="P100" s="989"/>
      <c r="Q100" s="227"/>
      <c r="R100" s="227"/>
      <c r="S100" s="227"/>
      <c r="T100" s="227"/>
      <c r="U100" s="227"/>
      <c r="V100" s="234"/>
      <c r="W100" s="227"/>
      <c r="X100" s="651"/>
      <c r="Y100" s="651"/>
      <c r="Z100" s="651"/>
      <c r="AA100" s="651"/>
      <c r="AB100" s="1014"/>
      <c r="AC100" s="1223">
        <f t="shared" si="5"/>
        <v>797.71</v>
      </c>
    </row>
    <row r="101" spans="1:29" s="583" customFormat="1" ht="14.25" x14ac:dyDescent="0.2">
      <c r="A101" s="550">
        <v>44837</v>
      </c>
      <c r="B101" s="103">
        <v>912</v>
      </c>
      <c r="C101" s="773" t="s">
        <v>613</v>
      </c>
      <c r="D101" s="602" t="s">
        <v>148</v>
      </c>
      <c r="E101" s="1159" t="s">
        <v>710</v>
      </c>
      <c r="F101" s="1175" t="s">
        <v>829</v>
      </c>
      <c r="G101" s="980" t="s">
        <v>93</v>
      </c>
      <c r="H101" s="982">
        <v>1</v>
      </c>
      <c r="I101" s="1184">
        <v>6</v>
      </c>
      <c r="J101" s="677">
        <f t="shared" si="10"/>
        <v>6</v>
      </c>
      <c r="K101" s="623" t="s">
        <v>711</v>
      </c>
      <c r="L101" s="992"/>
      <c r="M101" s="992">
        <v>5</v>
      </c>
      <c r="N101" s="227"/>
      <c r="O101" s="227"/>
      <c r="P101" s="989"/>
      <c r="Q101" s="989"/>
      <c r="R101" s="990"/>
      <c r="S101" s="990"/>
      <c r="T101" s="990"/>
      <c r="U101" s="990"/>
      <c r="V101" s="990"/>
      <c r="W101" s="990"/>
      <c r="X101" s="990"/>
      <c r="Y101" s="990"/>
      <c r="Z101" s="990"/>
      <c r="AA101" s="990"/>
      <c r="AB101" s="1002"/>
      <c r="AC101" s="1223">
        <f t="shared" si="5"/>
        <v>5</v>
      </c>
    </row>
    <row r="102" spans="1:29" ht="14.25" x14ac:dyDescent="0.2">
      <c r="A102" s="550">
        <v>44837</v>
      </c>
      <c r="B102" s="103">
        <v>912</v>
      </c>
      <c r="C102" s="773" t="s">
        <v>613</v>
      </c>
      <c r="D102" s="602" t="s">
        <v>148</v>
      </c>
      <c r="E102" s="1159" t="s">
        <v>710</v>
      </c>
      <c r="F102" s="1176" t="s">
        <v>830</v>
      </c>
      <c r="G102" s="980" t="s">
        <v>543</v>
      </c>
      <c r="H102" s="772"/>
      <c r="I102" s="1184">
        <v>25.6</v>
      </c>
      <c r="J102" s="677">
        <f t="shared" si="10"/>
        <v>25.6</v>
      </c>
      <c r="K102" s="623" t="s">
        <v>711</v>
      </c>
      <c r="L102" s="227"/>
      <c r="M102" s="227">
        <v>25.6</v>
      </c>
      <c r="N102" s="227"/>
      <c r="O102" s="227"/>
      <c r="P102" s="227"/>
      <c r="Q102" s="989"/>
      <c r="R102" s="989"/>
      <c r="S102" s="989"/>
      <c r="T102" s="989"/>
      <c r="U102" s="989"/>
      <c r="V102" s="989"/>
      <c r="W102" s="989"/>
      <c r="X102" s="991"/>
      <c r="Y102" s="991"/>
      <c r="Z102" s="991"/>
      <c r="AA102" s="991"/>
      <c r="AB102" s="1002"/>
      <c r="AC102" s="1223">
        <f t="shared" si="5"/>
        <v>25.6</v>
      </c>
    </row>
    <row r="103" spans="1:29" ht="14.25" x14ac:dyDescent="0.2">
      <c r="A103" s="550">
        <v>44837</v>
      </c>
      <c r="B103" s="103">
        <v>912</v>
      </c>
      <c r="C103" s="773" t="s">
        <v>613</v>
      </c>
      <c r="D103" s="602" t="s">
        <v>148</v>
      </c>
      <c r="E103" s="981" t="s">
        <v>710</v>
      </c>
      <c r="F103" s="1175" t="s">
        <v>831</v>
      </c>
      <c r="G103" s="980" t="s">
        <v>538</v>
      </c>
      <c r="H103" s="772"/>
      <c r="I103" s="1202">
        <v>17</v>
      </c>
      <c r="J103" s="677">
        <f t="shared" si="10"/>
        <v>17</v>
      </c>
      <c r="K103" s="984" t="s">
        <v>711</v>
      </c>
      <c r="L103" s="989"/>
      <c r="M103" s="989">
        <v>17</v>
      </c>
      <c r="N103" s="227"/>
      <c r="O103" s="227"/>
      <c r="P103" s="227"/>
      <c r="Q103" s="989"/>
      <c r="R103" s="989"/>
      <c r="S103" s="989"/>
      <c r="T103" s="989"/>
      <c r="U103" s="989"/>
      <c r="V103" s="989"/>
      <c r="W103" s="989"/>
      <c r="X103" s="992"/>
      <c r="Y103" s="992"/>
      <c r="Z103" s="992"/>
      <c r="AA103" s="992"/>
      <c r="AB103" s="1002"/>
      <c r="AC103" s="1223">
        <f t="shared" si="5"/>
        <v>17</v>
      </c>
    </row>
    <row r="104" spans="1:29" ht="14.25" x14ac:dyDescent="0.2">
      <c r="A104" s="550">
        <v>44837</v>
      </c>
      <c r="B104" s="103">
        <v>912</v>
      </c>
      <c r="C104" s="773" t="s">
        <v>613</v>
      </c>
      <c r="D104" s="602" t="s">
        <v>148</v>
      </c>
      <c r="E104" s="981" t="s">
        <v>710</v>
      </c>
      <c r="F104" s="600" t="s">
        <v>832</v>
      </c>
      <c r="G104" s="22" t="s">
        <v>94</v>
      </c>
      <c r="H104" s="1129">
        <v>2.4</v>
      </c>
      <c r="I104" s="558">
        <v>19.149999999999999</v>
      </c>
      <c r="J104" s="677">
        <f>+SUM(L104:AB104)+H104</f>
        <v>19.149999999999999</v>
      </c>
      <c r="K104" s="623" t="s">
        <v>711</v>
      </c>
      <c r="L104" s="227"/>
      <c r="M104" s="227">
        <v>16.75</v>
      </c>
      <c r="N104" s="227"/>
      <c r="O104" s="227"/>
      <c r="P104" s="227"/>
      <c r="Q104" s="989"/>
      <c r="R104" s="989"/>
      <c r="S104" s="989"/>
      <c r="T104" s="989"/>
      <c r="U104" s="989"/>
      <c r="V104" s="989"/>
      <c r="W104" s="989"/>
      <c r="X104" s="992"/>
      <c r="Y104" s="992"/>
      <c r="Z104" s="992"/>
      <c r="AA104" s="992"/>
      <c r="AB104" s="1002"/>
      <c r="AC104" s="1223">
        <f t="shared" si="5"/>
        <v>16.75</v>
      </c>
    </row>
    <row r="105" spans="1:29" ht="14.25" x14ac:dyDescent="0.2">
      <c r="A105" s="550">
        <v>44837</v>
      </c>
      <c r="B105" s="103">
        <v>912</v>
      </c>
      <c r="C105" s="773" t="s">
        <v>613</v>
      </c>
      <c r="D105" s="602" t="s">
        <v>148</v>
      </c>
      <c r="E105" s="981" t="s">
        <v>710</v>
      </c>
      <c r="F105" s="8" t="s">
        <v>833</v>
      </c>
      <c r="G105" s="841" t="s">
        <v>95</v>
      </c>
      <c r="H105" s="772"/>
      <c r="I105" s="557">
        <v>5.44</v>
      </c>
      <c r="J105" s="677">
        <f t="shared" si="10"/>
        <v>5.44</v>
      </c>
      <c r="K105" s="847" t="s">
        <v>711</v>
      </c>
      <c r="L105" s="227"/>
      <c r="M105" s="989">
        <v>5.44</v>
      </c>
      <c r="N105" s="989"/>
      <c r="O105" s="989"/>
      <c r="P105" s="989"/>
      <c r="Q105" s="989"/>
      <c r="R105" s="989"/>
      <c r="S105" s="989"/>
      <c r="T105" s="989"/>
      <c r="U105" s="989"/>
      <c r="V105" s="989"/>
      <c r="W105" s="989"/>
      <c r="X105" s="992"/>
      <c r="Y105" s="992"/>
      <c r="Z105" s="992"/>
      <c r="AA105" s="992"/>
      <c r="AB105" s="1002"/>
      <c r="AC105" s="1223">
        <f t="shared" si="5"/>
        <v>5.44</v>
      </c>
    </row>
    <row r="106" spans="1:29" ht="14.25" x14ac:dyDescent="0.2">
      <c r="A106" s="550">
        <v>44837</v>
      </c>
      <c r="B106" s="103" t="s">
        <v>760</v>
      </c>
      <c r="C106" s="773" t="s">
        <v>613</v>
      </c>
      <c r="D106" s="602" t="s">
        <v>148</v>
      </c>
      <c r="E106" s="981" t="s">
        <v>800</v>
      </c>
      <c r="F106" s="8" t="s">
        <v>808</v>
      </c>
      <c r="G106" s="841" t="s">
        <v>91</v>
      </c>
      <c r="H106" s="772"/>
      <c r="I106" s="557">
        <v>24.09</v>
      </c>
      <c r="J106" s="677">
        <f t="shared" si="10"/>
        <v>24.09</v>
      </c>
      <c r="K106" s="775" t="s">
        <v>711</v>
      </c>
      <c r="L106" s="236">
        <v>24.09</v>
      </c>
      <c r="M106" s="236"/>
      <c r="N106" s="227"/>
      <c r="O106" s="227"/>
      <c r="P106" s="227"/>
      <c r="Q106" s="227"/>
      <c r="R106" s="227"/>
      <c r="S106" s="227"/>
      <c r="T106" s="227"/>
      <c r="U106" s="227"/>
      <c r="V106" s="227"/>
      <c r="W106" s="227"/>
      <c r="X106" s="227"/>
      <c r="Y106" s="227"/>
      <c r="Z106" s="227"/>
      <c r="AA106" s="227"/>
      <c r="AB106" s="1002"/>
      <c r="AC106" s="1223">
        <f t="shared" si="5"/>
        <v>24.09</v>
      </c>
    </row>
    <row r="107" spans="1:29" ht="14.25" x14ac:dyDescent="0.2">
      <c r="A107" s="206">
        <v>44841</v>
      </c>
      <c r="B107" s="22" t="s">
        <v>725</v>
      </c>
      <c r="C107" s="773" t="s">
        <v>613</v>
      </c>
      <c r="D107" s="602" t="s">
        <v>148</v>
      </c>
      <c r="E107" s="981" t="s">
        <v>726</v>
      </c>
      <c r="F107" s="1176" t="s">
        <v>727</v>
      </c>
      <c r="G107" s="980" t="s">
        <v>541</v>
      </c>
      <c r="H107" s="982">
        <v>2.09</v>
      </c>
      <c r="I107" s="1237">
        <v>12.56</v>
      </c>
      <c r="J107" s="986">
        <f t="shared" si="10"/>
        <v>12.56</v>
      </c>
      <c r="K107" s="984" t="s">
        <v>711</v>
      </c>
      <c r="L107" s="992"/>
      <c r="M107" s="992">
        <v>10.47</v>
      </c>
      <c r="N107" s="992"/>
      <c r="O107" s="992"/>
      <c r="P107" s="227"/>
      <c r="Q107" s="227"/>
      <c r="R107" s="227"/>
      <c r="S107" s="227"/>
      <c r="T107" s="227"/>
      <c r="U107" s="227"/>
      <c r="V107" s="227"/>
      <c r="W107" s="227"/>
      <c r="X107" s="227"/>
      <c r="Y107" s="227"/>
      <c r="Z107" s="227"/>
      <c r="AA107" s="227"/>
      <c r="AB107" s="1002"/>
      <c r="AC107" s="1223">
        <f t="shared" si="5"/>
        <v>10.47</v>
      </c>
    </row>
    <row r="108" spans="1:29" ht="14.25" x14ac:dyDescent="0.2">
      <c r="A108" s="550">
        <v>44837</v>
      </c>
      <c r="B108" s="103">
        <v>913</v>
      </c>
      <c r="C108" s="773" t="s">
        <v>613</v>
      </c>
      <c r="D108" s="602" t="s">
        <v>148</v>
      </c>
      <c r="E108" s="600" t="s">
        <v>719</v>
      </c>
      <c r="F108" s="1175" t="s">
        <v>720</v>
      </c>
      <c r="G108" s="980" t="s">
        <v>103</v>
      </c>
      <c r="H108" s="837">
        <v>38.35</v>
      </c>
      <c r="I108" s="1202">
        <v>230.12</v>
      </c>
      <c r="J108" s="677">
        <f t="shared" si="10"/>
        <v>230.12</v>
      </c>
      <c r="K108" s="887" t="s">
        <v>711</v>
      </c>
      <c r="L108" s="844"/>
      <c r="M108" s="844"/>
      <c r="N108" s="844"/>
      <c r="O108" s="227">
        <v>191.77</v>
      </c>
      <c r="P108" s="227"/>
      <c r="Q108" s="227"/>
      <c r="R108" s="227"/>
      <c r="S108" s="227"/>
      <c r="T108" s="227"/>
      <c r="U108" s="227"/>
      <c r="V108" s="227"/>
      <c r="W108" s="227"/>
      <c r="X108" s="227"/>
      <c r="Y108" s="227"/>
      <c r="Z108" s="227"/>
      <c r="AA108" s="227"/>
      <c r="AB108" s="1002"/>
      <c r="AC108" s="1223">
        <f t="shared" si="5"/>
        <v>191.77</v>
      </c>
    </row>
    <row r="109" spans="1:29" ht="14.25" x14ac:dyDescent="0.2">
      <c r="A109" s="550">
        <v>44837</v>
      </c>
      <c r="B109" s="22">
        <v>914</v>
      </c>
      <c r="C109" s="773" t="s">
        <v>613</v>
      </c>
      <c r="D109" s="602" t="s">
        <v>148</v>
      </c>
      <c r="E109" s="600" t="s">
        <v>717</v>
      </c>
      <c r="F109" s="1175" t="s">
        <v>775</v>
      </c>
      <c r="G109" s="980" t="s">
        <v>90</v>
      </c>
      <c r="H109" s="837"/>
      <c r="I109" s="1237">
        <v>42.28</v>
      </c>
      <c r="J109" s="677">
        <v>42.28</v>
      </c>
      <c r="K109" s="623" t="s">
        <v>711</v>
      </c>
      <c r="L109" s="227">
        <v>42.28</v>
      </c>
      <c r="M109" s="227"/>
      <c r="N109" s="227"/>
      <c r="O109" s="227"/>
      <c r="P109" s="227"/>
      <c r="Q109" s="227"/>
      <c r="R109" s="227"/>
      <c r="S109" s="227"/>
      <c r="T109" s="227"/>
      <c r="U109" s="227"/>
      <c r="V109" s="227"/>
      <c r="W109" s="227"/>
      <c r="X109" s="227"/>
      <c r="Y109" s="227"/>
      <c r="Z109" s="227"/>
      <c r="AA109" s="227"/>
      <c r="AB109" s="1002"/>
      <c r="AC109" s="1223">
        <f t="shared" si="5"/>
        <v>42.28</v>
      </c>
    </row>
    <row r="110" spans="1:29" ht="14.25" x14ac:dyDescent="0.2">
      <c r="A110" s="550">
        <v>44837</v>
      </c>
      <c r="B110" s="22">
        <v>915</v>
      </c>
      <c r="C110" s="773" t="s">
        <v>613</v>
      </c>
      <c r="D110" s="602" t="s">
        <v>148</v>
      </c>
      <c r="E110" s="13" t="s">
        <v>721</v>
      </c>
      <c r="F110" s="1175" t="s">
        <v>722</v>
      </c>
      <c r="G110" s="980" t="s">
        <v>100</v>
      </c>
      <c r="H110" s="982">
        <v>42</v>
      </c>
      <c r="I110" s="983">
        <v>252</v>
      </c>
      <c r="J110" s="1293">
        <f>+SUM(L110:AB110)+H110</f>
        <v>252</v>
      </c>
      <c r="K110" s="994" t="s">
        <v>711</v>
      </c>
      <c r="L110" s="992"/>
      <c r="M110" s="992"/>
      <c r="N110" s="992">
        <v>210</v>
      </c>
      <c r="O110" s="227"/>
      <c r="P110" s="227"/>
      <c r="Q110" s="227"/>
      <c r="R110" s="227"/>
      <c r="S110" s="227"/>
      <c r="T110" s="227"/>
      <c r="U110" s="227"/>
      <c r="V110" s="227"/>
      <c r="W110" s="227"/>
      <c r="X110" s="227"/>
      <c r="Y110" s="227"/>
      <c r="Z110" s="227"/>
      <c r="AA110" s="227"/>
      <c r="AB110" s="1002"/>
      <c r="AC110" s="1223">
        <f t="shared" si="5"/>
        <v>210</v>
      </c>
    </row>
    <row r="111" spans="1:29" ht="14.25" x14ac:dyDescent="0.2">
      <c r="A111" s="550">
        <v>44837</v>
      </c>
      <c r="B111" s="22">
        <v>915</v>
      </c>
      <c r="C111" s="773" t="s">
        <v>613</v>
      </c>
      <c r="D111" s="602" t="s">
        <v>148</v>
      </c>
      <c r="E111" s="13" t="s">
        <v>721</v>
      </c>
      <c r="F111" s="8" t="s">
        <v>809</v>
      </c>
      <c r="G111" s="841" t="s">
        <v>322</v>
      </c>
      <c r="H111" s="772">
        <v>44</v>
      </c>
      <c r="I111" s="557">
        <v>264</v>
      </c>
      <c r="J111" s="677">
        <f>+SUM(L111:AB111)+H111</f>
        <v>264</v>
      </c>
      <c r="K111" s="775" t="s">
        <v>711</v>
      </c>
      <c r="L111" s="236"/>
      <c r="M111" s="236"/>
      <c r="N111" s="227">
        <v>220</v>
      </c>
      <c r="O111" s="652"/>
      <c r="P111" s="652"/>
      <c r="Q111" s="652"/>
      <c r="R111" s="227"/>
      <c r="S111" s="227"/>
      <c r="T111" s="227"/>
      <c r="U111" s="227"/>
      <c r="V111" s="227"/>
      <c r="W111" s="227"/>
      <c r="X111" s="227"/>
      <c r="Y111" s="227"/>
      <c r="Z111" s="227"/>
      <c r="AA111" s="227"/>
      <c r="AB111" s="1002"/>
      <c r="AC111" s="1223">
        <f t="shared" si="5"/>
        <v>220</v>
      </c>
    </row>
    <row r="112" spans="1:29" ht="14.25" x14ac:dyDescent="0.2">
      <c r="A112" s="550">
        <v>44837</v>
      </c>
      <c r="B112" s="22">
        <v>916</v>
      </c>
      <c r="C112" s="773" t="s">
        <v>615</v>
      </c>
      <c r="D112" s="602" t="s">
        <v>148</v>
      </c>
      <c r="E112" s="600" t="s">
        <v>834</v>
      </c>
      <c r="F112" s="600" t="s">
        <v>835</v>
      </c>
      <c r="G112" s="7" t="s">
        <v>117</v>
      </c>
      <c r="H112" s="838"/>
      <c r="I112" s="557">
        <v>200</v>
      </c>
      <c r="J112" s="677">
        <f t="shared" ref="J112:J148" si="11">+SUM(L112:AB112)+H112</f>
        <v>200</v>
      </c>
      <c r="K112" s="847" t="s">
        <v>711</v>
      </c>
      <c r="L112" s="227"/>
      <c r="M112" s="227"/>
      <c r="N112" s="227"/>
      <c r="O112" s="227"/>
      <c r="P112" s="227"/>
      <c r="Q112" s="227">
        <v>200</v>
      </c>
      <c r="R112" s="227"/>
      <c r="S112" s="227"/>
      <c r="T112" s="227"/>
      <c r="U112" s="227"/>
      <c r="V112" s="227"/>
      <c r="W112" s="227"/>
      <c r="X112" s="227"/>
      <c r="Y112" s="227"/>
      <c r="Z112" s="227"/>
      <c r="AA112" s="227"/>
      <c r="AB112" s="1002"/>
      <c r="AC112" s="1223">
        <f t="shared" si="5"/>
        <v>200</v>
      </c>
    </row>
    <row r="113" spans="1:29" ht="14.25" x14ac:dyDescent="0.2">
      <c r="A113" s="550">
        <v>44840</v>
      </c>
      <c r="B113" s="602">
        <v>917</v>
      </c>
      <c r="C113" s="773" t="s">
        <v>616</v>
      </c>
      <c r="D113" s="602" t="s">
        <v>148</v>
      </c>
      <c r="E113" s="1177" t="s">
        <v>836</v>
      </c>
      <c r="F113" s="1177" t="s">
        <v>837</v>
      </c>
      <c r="G113" s="1178" t="s">
        <v>125</v>
      </c>
      <c r="H113" s="837">
        <v>16</v>
      </c>
      <c r="I113" s="1202">
        <v>95.99</v>
      </c>
      <c r="J113" s="677">
        <f t="shared" si="11"/>
        <v>95.99</v>
      </c>
      <c r="K113" s="887" t="s">
        <v>711</v>
      </c>
      <c r="L113" s="844"/>
      <c r="M113" s="844"/>
      <c r="N113" s="844"/>
      <c r="O113" s="227"/>
      <c r="P113" s="227"/>
      <c r="Q113" s="227"/>
      <c r="R113" s="227"/>
      <c r="S113" s="227">
        <v>79.989999999999995</v>
      </c>
      <c r="T113" s="227"/>
      <c r="U113" s="227"/>
      <c r="V113" s="227"/>
      <c r="W113" s="227"/>
      <c r="X113" s="227"/>
      <c r="Y113" s="227"/>
      <c r="Z113" s="227"/>
      <c r="AA113" s="227"/>
      <c r="AB113" s="1002"/>
      <c r="AC113" s="1223">
        <f t="shared" si="5"/>
        <v>79.989999999999995</v>
      </c>
    </row>
    <row r="114" spans="1:29" ht="14.25" x14ac:dyDescent="0.2">
      <c r="A114" s="550">
        <v>44872</v>
      </c>
      <c r="B114" s="22">
        <v>918</v>
      </c>
      <c r="C114" s="773" t="s">
        <v>613</v>
      </c>
      <c r="D114" s="602" t="s">
        <v>148</v>
      </c>
      <c r="E114" s="1159" t="s">
        <v>710</v>
      </c>
      <c r="F114" s="600" t="s">
        <v>838</v>
      </c>
      <c r="G114" s="980" t="s">
        <v>89</v>
      </c>
      <c r="H114" s="772"/>
      <c r="I114" s="1184">
        <v>797.71</v>
      </c>
      <c r="J114" s="677">
        <f t="shared" si="11"/>
        <v>797.71</v>
      </c>
      <c r="K114" s="623" t="s">
        <v>711</v>
      </c>
      <c r="L114" s="227">
        <v>797.71</v>
      </c>
      <c r="M114" s="227"/>
      <c r="N114" s="227"/>
      <c r="O114" s="227"/>
      <c r="P114" s="227"/>
      <c r="Q114" s="236"/>
      <c r="R114" s="870"/>
      <c r="S114" s="227"/>
      <c r="T114" s="227"/>
      <c r="U114" s="227"/>
      <c r="V114" s="227"/>
      <c r="W114" s="227"/>
      <c r="X114" s="227"/>
      <c r="Y114" s="227"/>
      <c r="Z114" s="227"/>
      <c r="AA114" s="227"/>
      <c r="AB114" s="1002"/>
      <c r="AC114" s="1223">
        <f t="shared" si="5"/>
        <v>797.71</v>
      </c>
    </row>
    <row r="115" spans="1:29" ht="14.25" x14ac:dyDescent="0.2">
      <c r="A115" s="550">
        <v>44872</v>
      </c>
      <c r="B115" s="22">
        <v>918</v>
      </c>
      <c r="C115" s="773" t="s">
        <v>613</v>
      </c>
      <c r="D115" s="602" t="s">
        <v>148</v>
      </c>
      <c r="E115" s="1159" t="s">
        <v>710</v>
      </c>
      <c r="F115" s="1175" t="s">
        <v>839</v>
      </c>
      <c r="G115" s="980" t="s">
        <v>93</v>
      </c>
      <c r="H115" s="982">
        <v>1</v>
      </c>
      <c r="I115" s="1184">
        <v>6</v>
      </c>
      <c r="J115" s="677">
        <f t="shared" si="11"/>
        <v>6</v>
      </c>
      <c r="K115" s="623" t="s">
        <v>711</v>
      </c>
      <c r="L115" s="992"/>
      <c r="M115" s="992">
        <v>5</v>
      </c>
      <c r="N115" s="992"/>
      <c r="O115" s="227"/>
      <c r="P115" s="654"/>
      <c r="Q115" s="653"/>
      <c r="R115" s="653"/>
      <c r="S115" s="653"/>
      <c r="T115" s="653"/>
      <c r="U115" s="653"/>
      <c r="V115" s="653"/>
      <c r="W115" s="653"/>
      <c r="X115" s="653"/>
      <c r="Y115" s="653"/>
      <c r="Z115" s="653"/>
      <c r="AA115" s="653"/>
      <c r="AB115" s="1015"/>
      <c r="AC115" s="1223">
        <f t="shared" si="5"/>
        <v>5</v>
      </c>
    </row>
    <row r="116" spans="1:29" ht="14.25" x14ac:dyDescent="0.2">
      <c r="A116" s="550">
        <v>44872</v>
      </c>
      <c r="B116" s="22">
        <v>918</v>
      </c>
      <c r="C116" s="773" t="s">
        <v>613</v>
      </c>
      <c r="D116" s="602" t="s">
        <v>148</v>
      </c>
      <c r="E116" s="1159" t="s">
        <v>710</v>
      </c>
      <c r="F116" s="1176" t="s">
        <v>840</v>
      </c>
      <c r="G116" s="980" t="s">
        <v>543</v>
      </c>
      <c r="H116" s="772"/>
      <c r="I116" s="1184">
        <v>12.8</v>
      </c>
      <c r="J116" s="677">
        <f t="shared" si="11"/>
        <v>12.8</v>
      </c>
      <c r="K116" s="623" t="s">
        <v>711</v>
      </c>
      <c r="L116" s="227"/>
      <c r="M116" s="227">
        <v>12.8</v>
      </c>
      <c r="N116" s="227"/>
      <c r="O116" s="227"/>
      <c r="P116" s="603"/>
      <c r="Q116" s="593"/>
      <c r="R116" s="593"/>
      <c r="S116" s="593"/>
      <c r="T116" s="227"/>
      <c r="U116" s="227"/>
      <c r="V116" s="227"/>
      <c r="W116" s="227"/>
      <c r="X116" s="227"/>
      <c r="Y116" s="227"/>
      <c r="Z116" s="227"/>
      <c r="AA116" s="227"/>
      <c r="AB116" s="1002"/>
      <c r="AC116" s="1223">
        <f t="shared" si="5"/>
        <v>12.8</v>
      </c>
    </row>
    <row r="117" spans="1:29" ht="14.25" x14ac:dyDescent="0.2">
      <c r="A117" s="550">
        <v>44872</v>
      </c>
      <c r="B117" s="22">
        <v>918</v>
      </c>
      <c r="C117" s="773" t="s">
        <v>613</v>
      </c>
      <c r="D117" s="602" t="s">
        <v>148</v>
      </c>
      <c r="E117" s="1159" t="s">
        <v>710</v>
      </c>
      <c r="F117" s="1175" t="s">
        <v>841</v>
      </c>
      <c r="G117" s="980" t="s">
        <v>126</v>
      </c>
      <c r="H117" s="982">
        <v>21.66</v>
      </c>
      <c r="I117" s="1184">
        <v>129.99</v>
      </c>
      <c r="J117" s="677">
        <f t="shared" si="11"/>
        <v>129.99</v>
      </c>
      <c r="K117" s="847" t="s">
        <v>711</v>
      </c>
      <c r="L117" s="989"/>
      <c r="M117" s="989"/>
      <c r="N117" s="989"/>
      <c r="O117" s="603"/>
      <c r="P117" s="603"/>
      <c r="Q117" s="653"/>
      <c r="R117" s="653"/>
      <c r="S117" s="653"/>
      <c r="T117" s="603"/>
      <c r="U117" s="653">
        <v>108.33</v>
      </c>
      <c r="V117" s="653"/>
      <c r="W117" s="653"/>
      <c r="X117" s="653"/>
      <c r="Y117" s="653"/>
      <c r="Z117" s="653"/>
      <c r="AA117" s="653"/>
      <c r="AB117" s="1015"/>
      <c r="AC117" s="1223">
        <f t="shared" si="5"/>
        <v>108.33</v>
      </c>
    </row>
    <row r="118" spans="1:29" ht="14.25" x14ac:dyDescent="0.2">
      <c r="A118" s="550">
        <v>44873</v>
      </c>
      <c r="B118" s="22" t="s">
        <v>760</v>
      </c>
      <c r="C118" s="773" t="s">
        <v>613</v>
      </c>
      <c r="D118" s="602" t="s">
        <v>148</v>
      </c>
      <c r="E118" s="981" t="s">
        <v>800</v>
      </c>
      <c r="F118" s="8" t="s">
        <v>808</v>
      </c>
      <c r="G118" s="841" t="s">
        <v>91</v>
      </c>
      <c r="H118" s="772"/>
      <c r="I118" s="557">
        <v>24.09</v>
      </c>
      <c r="J118" s="677">
        <f t="shared" si="11"/>
        <v>24.09</v>
      </c>
      <c r="K118" s="775" t="s">
        <v>711</v>
      </c>
      <c r="L118" s="236">
        <v>24.09</v>
      </c>
      <c r="M118" s="236"/>
      <c r="N118" s="227"/>
      <c r="O118" s="653"/>
      <c r="P118" s="654"/>
      <c r="Q118" s="653"/>
      <c r="R118" s="653"/>
      <c r="S118" s="653"/>
      <c r="T118" s="653"/>
      <c r="U118" s="653"/>
      <c r="V118" s="653"/>
      <c r="W118" s="653"/>
      <c r="X118" s="653"/>
      <c r="Y118" s="653"/>
      <c r="Z118" s="653"/>
      <c r="AA118" s="653"/>
      <c r="AB118" s="1015"/>
      <c r="AC118" s="1223">
        <f t="shared" si="5"/>
        <v>24.09</v>
      </c>
    </row>
    <row r="119" spans="1:29" ht="14.25" x14ac:dyDescent="0.2">
      <c r="A119" s="550">
        <v>44872</v>
      </c>
      <c r="B119" s="22">
        <v>920</v>
      </c>
      <c r="C119" s="773" t="s">
        <v>613</v>
      </c>
      <c r="D119" s="602" t="s">
        <v>148</v>
      </c>
      <c r="E119" s="600" t="s">
        <v>719</v>
      </c>
      <c r="F119" s="1175" t="s">
        <v>720</v>
      </c>
      <c r="G119" s="980" t="s">
        <v>103</v>
      </c>
      <c r="H119" s="837">
        <v>21.82</v>
      </c>
      <c r="I119" s="1202">
        <v>130.91999999999999</v>
      </c>
      <c r="J119" s="677">
        <f t="shared" si="11"/>
        <v>130.91999999999999</v>
      </c>
      <c r="K119" s="887" t="s">
        <v>711</v>
      </c>
      <c r="L119" s="844"/>
      <c r="M119" s="844"/>
      <c r="N119" s="844"/>
      <c r="O119" s="227">
        <v>109.1</v>
      </c>
      <c r="P119" s="654"/>
      <c r="Q119" s="653"/>
      <c r="R119" s="653"/>
      <c r="S119" s="653"/>
      <c r="T119" s="653"/>
      <c r="U119" s="653"/>
      <c r="V119" s="653"/>
      <c r="W119" s="653"/>
      <c r="X119" s="653"/>
      <c r="Y119" s="653"/>
      <c r="Z119" s="653"/>
      <c r="AA119" s="653"/>
      <c r="AB119" s="1015"/>
      <c r="AC119" s="1223">
        <f t="shared" si="5"/>
        <v>109.1</v>
      </c>
    </row>
    <row r="120" spans="1:29" ht="14.25" x14ac:dyDescent="0.2">
      <c r="A120" s="550">
        <v>44872</v>
      </c>
      <c r="B120" s="22">
        <v>921</v>
      </c>
      <c r="C120" s="773" t="s">
        <v>613</v>
      </c>
      <c r="D120" s="602" t="s">
        <v>148</v>
      </c>
      <c r="E120" s="13" t="s">
        <v>721</v>
      </c>
      <c r="F120" s="1175" t="s">
        <v>722</v>
      </c>
      <c r="G120" s="980" t="s">
        <v>100</v>
      </c>
      <c r="H120" s="982">
        <v>42</v>
      </c>
      <c r="I120" s="983">
        <v>252</v>
      </c>
      <c r="J120" s="1293">
        <f t="shared" si="11"/>
        <v>252</v>
      </c>
      <c r="K120" s="994" t="s">
        <v>711</v>
      </c>
      <c r="L120" s="992"/>
      <c r="M120" s="992"/>
      <c r="N120" s="992">
        <v>210</v>
      </c>
      <c r="O120" s="653"/>
      <c r="P120" s="654"/>
      <c r="Q120" s="653"/>
      <c r="R120" s="653"/>
      <c r="S120" s="653"/>
      <c r="T120" s="653"/>
      <c r="U120" s="653"/>
      <c r="V120" s="653"/>
      <c r="W120" s="653"/>
      <c r="X120" s="653"/>
      <c r="Y120" s="653"/>
      <c r="Z120" s="653"/>
      <c r="AA120" s="653"/>
      <c r="AB120" s="1015"/>
      <c r="AC120" s="1223">
        <f t="shared" si="5"/>
        <v>210</v>
      </c>
    </row>
    <row r="121" spans="1:29" ht="14.25" x14ac:dyDescent="0.2">
      <c r="A121" s="550">
        <v>44872</v>
      </c>
      <c r="B121" s="22">
        <v>922</v>
      </c>
      <c r="C121" s="773" t="s">
        <v>616</v>
      </c>
      <c r="D121" s="1165" t="s">
        <v>148</v>
      </c>
      <c r="E121" s="600" t="s">
        <v>842</v>
      </c>
      <c r="F121" s="600" t="s">
        <v>843</v>
      </c>
      <c r="G121" s="7" t="s">
        <v>122</v>
      </c>
      <c r="H121" s="838">
        <v>38.4</v>
      </c>
      <c r="I121" s="785">
        <v>230.4</v>
      </c>
      <c r="J121" s="677">
        <f t="shared" si="11"/>
        <v>230.4</v>
      </c>
      <c r="K121" s="847" t="s">
        <v>711</v>
      </c>
      <c r="L121" s="227"/>
      <c r="M121" s="227"/>
      <c r="N121" s="227"/>
      <c r="O121" s="653"/>
      <c r="P121" s="654"/>
      <c r="Q121" s="653"/>
      <c r="R121" s="653">
        <v>192</v>
      </c>
      <c r="S121" s="653"/>
      <c r="T121" s="653"/>
      <c r="U121" s="653"/>
      <c r="V121" s="653"/>
      <c r="W121" s="653"/>
      <c r="X121" s="653"/>
      <c r="Y121" s="653"/>
      <c r="Z121" s="653"/>
      <c r="AA121" s="653"/>
      <c r="AB121" s="1015"/>
      <c r="AC121" s="1223">
        <f t="shared" si="5"/>
        <v>192</v>
      </c>
    </row>
    <row r="122" spans="1:29" ht="12" customHeight="1" x14ac:dyDescent="0.2">
      <c r="A122" s="550">
        <v>44872</v>
      </c>
      <c r="B122" s="22">
        <v>923</v>
      </c>
      <c r="C122" s="773" t="s">
        <v>613</v>
      </c>
      <c r="D122" s="1165" t="s">
        <v>148</v>
      </c>
      <c r="E122" s="600" t="s">
        <v>812</v>
      </c>
      <c r="F122" s="600" t="s">
        <v>844</v>
      </c>
      <c r="G122" s="775" t="s">
        <v>850</v>
      </c>
      <c r="H122" s="838">
        <v>461.26</v>
      </c>
      <c r="I122" s="785">
        <v>2767.59</v>
      </c>
      <c r="J122" s="677">
        <f t="shared" si="11"/>
        <v>2767.59</v>
      </c>
      <c r="K122" s="847" t="s">
        <v>711</v>
      </c>
      <c r="L122" s="227"/>
      <c r="M122" s="227"/>
      <c r="N122" s="227">
        <v>2306.33</v>
      </c>
      <c r="O122" s="653"/>
      <c r="P122" s="654"/>
      <c r="Q122" s="653"/>
      <c r="R122" s="653"/>
      <c r="S122" s="653"/>
      <c r="T122" s="653"/>
      <c r="U122" s="653"/>
      <c r="V122" s="653"/>
      <c r="W122" s="653"/>
      <c r="X122" s="653"/>
      <c r="Y122" s="653"/>
      <c r="Z122" s="653"/>
      <c r="AA122" s="653"/>
      <c r="AB122" s="1015"/>
      <c r="AC122" s="1223">
        <f t="shared" si="5"/>
        <v>2306.33</v>
      </c>
    </row>
    <row r="123" spans="1:29" ht="14.25" x14ac:dyDescent="0.2">
      <c r="A123" s="550">
        <v>44872</v>
      </c>
      <c r="B123" s="22">
        <v>924</v>
      </c>
      <c r="C123" s="773" t="s">
        <v>616</v>
      </c>
      <c r="D123" s="602" t="s">
        <v>148</v>
      </c>
      <c r="E123" s="600" t="s">
        <v>845</v>
      </c>
      <c r="F123" s="600" t="s">
        <v>846</v>
      </c>
      <c r="G123" s="602" t="s">
        <v>126</v>
      </c>
      <c r="H123" s="772"/>
      <c r="I123" s="708">
        <v>96</v>
      </c>
      <c r="J123" s="677">
        <f t="shared" si="11"/>
        <v>96</v>
      </c>
      <c r="K123" s="847" t="s">
        <v>711</v>
      </c>
      <c r="L123" s="227"/>
      <c r="M123" s="227"/>
      <c r="N123" s="227"/>
      <c r="O123" s="653"/>
      <c r="P123" s="654"/>
      <c r="Q123" s="653"/>
      <c r="R123" s="653"/>
      <c r="S123" s="653"/>
      <c r="T123" s="653"/>
      <c r="U123" s="653">
        <v>96</v>
      </c>
      <c r="V123" s="653"/>
      <c r="W123" s="653"/>
      <c r="X123" s="653"/>
      <c r="Y123" s="653"/>
      <c r="Z123" s="653"/>
      <c r="AA123" s="653"/>
      <c r="AB123" s="1015"/>
      <c r="AC123" s="1223">
        <f t="shared" si="5"/>
        <v>96</v>
      </c>
    </row>
    <row r="124" spans="1:29" ht="14.25" x14ac:dyDescent="0.2">
      <c r="A124" s="550">
        <v>44872</v>
      </c>
      <c r="B124" s="22">
        <v>925</v>
      </c>
      <c r="C124" s="773" t="s">
        <v>715</v>
      </c>
      <c r="D124" s="602" t="s">
        <v>148</v>
      </c>
      <c r="E124" s="8" t="s">
        <v>723</v>
      </c>
      <c r="F124" s="8" t="s">
        <v>847</v>
      </c>
      <c r="G124" s="10" t="s">
        <v>126</v>
      </c>
      <c r="H124" s="838"/>
      <c r="I124" s="785">
        <v>4.68</v>
      </c>
      <c r="J124" s="677">
        <f t="shared" si="11"/>
        <v>4.68</v>
      </c>
      <c r="K124" s="847" t="s">
        <v>711</v>
      </c>
      <c r="L124" s="653"/>
      <c r="M124" s="653"/>
      <c r="N124" s="653"/>
      <c r="O124" s="653"/>
      <c r="P124" s="654"/>
      <c r="Q124" s="653"/>
      <c r="R124" s="653"/>
      <c r="S124" s="653"/>
      <c r="T124" s="653"/>
      <c r="U124" s="653">
        <v>4.68</v>
      </c>
      <c r="V124" s="653"/>
      <c r="W124" s="653"/>
      <c r="X124" s="653"/>
      <c r="Y124" s="653"/>
      <c r="Z124" s="653"/>
      <c r="AA124" s="653"/>
      <c r="AB124" s="1015"/>
      <c r="AC124" s="1223">
        <f t="shared" si="5"/>
        <v>4.68</v>
      </c>
    </row>
    <row r="125" spans="1:29" ht="14.25" x14ac:dyDescent="0.2">
      <c r="A125" s="550">
        <v>44872</v>
      </c>
      <c r="B125" s="22">
        <v>927</v>
      </c>
      <c r="C125" s="773" t="s">
        <v>613</v>
      </c>
      <c r="D125" s="1165" t="s">
        <v>148</v>
      </c>
      <c r="E125" s="8" t="s">
        <v>848</v>
      </c>
      <c r="F125" s="8" t="s">
        <v>849</v>
      </c>
      <c r="G125" s="319" t="s">
        <v>101</v>
      </c>
      <c r="H125" s="839"/>
      <c r="I125" s="708">
        <v>400</v>
      </c>
      <c r="J125" s="677">
        <f t="shared" si="11"/>
        <v>400</v>
      </c>
      <c r="K125" s="847" t="s">
        <v>711</v>
      </c>
      <c r="L125" s="593"/>
      <c r="M125" s="603" t="s">
        <v>631</v>
      </c>
      <c r="N125" s="593">
        <v>400</v>
      </c>
      <c r="O125" s="236"/>
      <c r="P125" s="236"/>
      <c r="Q125" s="236"/>
      <c r="R125" s="236"/>
      <c r="S125" s="236"/>
      <c r="T125" s="236"/>
      <c r="U125" s="236"/>
      <c r="V125" s="653"/>
      <c r="W125" s="653"/>
      <c r="X125" s="653"/>
      <c r="Y125" s="653"/>
      <c r="Z125" s="653"/>
      <c r="AA125" s="653"/>
      <c r="AB125" s="1015"/>
      <c r="AC125" s="1223">
        <f t="shared" si="5"/>
        <v>400</v>
      </c>
    </row>
    <row r="126" spans="1:29" ht="14.25" x14ac:dyDescent="0.2">
      <c r="A126" s="206">
        <v>44873</v>
      </c>
      <c r="B126" s="22" t="s">
        <v>725</v>
      </c>
      <c r="C126" s="773" t="s">
        <v>613</v>
      </c>
      <c r="D126" s="602" t="s">
        <v>148</v>
      </c>
      <c r="E126" s="981" t="s">
        <v>726</v>
      </c>
      <c r="F126" s="1176" t="s">
        <v>752</v>
      </c>
      <c r="G126" s="980" t="s">
        <v>541</v>
      </c>
      <c r="H126" s="982">
        <v>1.2</v>
      </c>
      <c r="I126" s="1237">
        <v>7.2</v>
      </c>
      <c r="J126" s="986">
        <f>+SUM(L126:AB126)+H126</f>
        <v>7.2</v>
      </c>
      <c r="K126" s="984" t="s">
        <v>711</v>
      </c>
      <c r="L126" s="992"/>
      <c r="M126" s="992">
        <v>6</v>
      </c>
      <c r="N126" s="593"/>
      <c r="O126" s="236"/>
      <c r="P126" s="236"/>
      <c r="Q126" s="236"/>
      <c r="R126" s="236"/>
      <c r="S126" s="236"/>
      <c r="T126" s="236"/>
      <c r="U126" s="236"/>
      <c r="V126" s="653"/>
      <c r="W126" s="653"/>
      <c r="X126" s="653"/>
      <c r="Y126" s="653"/>
      <c r="Z126" s="653"/>
      <c r="AA126" s="653"/>
      <c r="AB126" s="1015"/>
      <c r="AC126" s="1223">
        <f t="shared" si="5"/>
        <v>6</v>
      </c>
    </row>
    <row r="127" spans="1:29" ht="14.25" x14ac:dyDescent="0.2">
      <c r="A127" s="550">
        <v>44890</v>
      </c>
      <c r="B127" s="22">
        <v>928</v>
      </c>
      <c r="C127" s="773" t="s">
        <v>715</v>
      </c>
      <c r="D127" s="602" t="s">
        <v>148</v>
      </c>
      <c r="E127" s="8" t="s">
        <v>710</v>
      </c>
      <c r="F127" s="600" t="s">
        <v>862</v>
      </c>
      <c r="G127" s="984" t="s">
        <v>122</v>
      </c>
      <c r="H127" s="1342"/>
      <c r="I127" s="1343">
        <v>467.95</v>
      </c>
      <c r="J127" s="677">
        <f t="shared" si="11"/>
        <v>467.95</v>
      </c>
      <c r="K127" s="1344" t="s">
        <v>711</v>
      </c>
      <c r="L127" s="1345"/>
      <c r="M127" s="1345"/>
      <c r="N127" s="992"/>
      <c r="O127" s="227"/>
      <c r="P127" s="654"/>
      <c r="Q127" s="236"/>
      <c r="R127" s="236">
        <v>467.95</v>
      </c>
      <c r="S127" s="236"/>
      <c r="T127" s="236"/>
      <c r="U127" s="236"/>
      <c r="V127" s="653"/>
      <c r="W127" s="653"/>
      <c r="X127" s="653"/>
      <c r="Y127" s="653"/>
      <c r="Z127" s="653"/>
      <c r="AA127" s="653"/>
      <c r="AB127" s="1015"/>
      <c r="AC127" s="1223">
        <f t="shared" si="5"/>
        <v>467.95</v>
      </c>
    </row>
    <row r="128" spans="1:29" ht="14.25" x14ac:dyDescent="0.2">
      <c r="A128" s="550">
        <v>44900</v>
      </c>
      <c r="B128" s="22">
        <v>929</v>
      </c>
      <c r="C128" s="773" t="s">
        <v>613</v>
      </c>
      <c r="D128" s="602" t="s">
        <v>148</v>
      </c>
      <c r="E128" s="1159" t="s">
        <v>710</v>
      </c>
      <c r="F128" s="600" t="s">
        <v>863</v>
      </c>
      <c r="G128" s="980" t="s">
        <v>89</v>
      </c>
      <c r="H128" s="850"/>
      <c r="I128" s="1184">
        <v>797.91</v>
      </c>
      <c r="J128" s="677">
        <f>+SUM(L128:AB128)+H128</f>
        <v>797.91</v>
      </c>
      <c r="K128" s="1346" t="s">
        <v>711</v>
      </c>
      <c r="L128" s="34">
        <v>797.91</v>
      </c>
      <c r="M128" s="34"/>
      <c r="N128" s="227"/>
      <c r="O128" s="227"/>
      <c r="P128" s="236"/>
      <c r="Q128" s="236"/>
      <c r="R128" s="236"/>
      <c r="S128" s="236"/>
      <c r="T128" s="236"/>
      <c r="U128" s="236"/>
      <c r="V128" s="653"/>
      <c r="W128" s="653"/>
      <c r="X128" s="653"/>
      <c r="Y128" s="653"/>
      <c r="Z128" s="653"/>
      <c r="AA128" s="653"/>
      <c r="AB128" s="1015"/>
      <c r="AC128" s="1223">
        <f t="shared" si="5"/>
        <v>797.91</v>
      </c>
    </row>
    <row r="129" spans="1:29" ht="14.25" x14ac:dyDescent="0.2">
      <c r="A129" s="550">
        <v>44900</v>
      </c>
      <c r="B129" s="22">
        <v>929</v>
      </c>
      <c r="C129" s="773" t="s">
        <v>613</v>
      </c>
      <c r="D129" s="1165" t="s">
        <v>148</v>
      </c>
      <c r="E129" s="1159" t="s">
        <v>710</v>
      </c>
      <c r="F129" s="1175" t="s">
        <v>864</v>
      </c>
      <c r="G129" s="980" t="s">
        <v>93</v>
      </c>
      <c r="H129" s="1342">
        <v>1.1000000000000001</v>
      </c>
      <c r="I129" s="1184">
        <v>6.6</v>
      </c>
      <c r="J129" s="677">
        <f>+SUM(L129:AB129)+H129</f>
        <v>6.6</v>
      </c>
      <c r="K129" s="1346" t="s">
        <v>711</v>
      </c>
      <c r="L129" s="1345"/>
      <c r="M129" s="1345">
        <v>5.5</v>
      </c>
      <c r="N129" s="992"/>
      <c r="O129" s="227"/>
      <c r="P129" s="227"/>
      <c r="Q129" s="234"/>
      <c r="R129" s="227"/>
      <c r="S129" s="227"/>
      <c r="T129" s="227"/>
      <c r="U129" s="227"/>
      <c r="V129" s="227"/>
      <c r="W129" s="227"/>
      <c r="X129" s="227"/>
      <c r="Y129" s="227"/>
      <c r="Z129" s="227"/>
      <c r="AA129" s="227"/>
      <c r="AB129" s="1002"/>
      <c r="AC129" s="1223">
        <f t="shared" si="5"/>
        <v>5.5</v>
      </c>
    </row>
    <row r="130" spans="1:29" ht="14.25" x14ac:dyDescent="0.2">
      <c r="A130" s="550">
        <v>44900</v>
      </c>
      <c r="B130" s="22">
        <v>929</v>
      </c>
      <c r="C130" s="773" t="s">
        <v>613</v>
      </c>
      <c r="D130" s="602" t="s">
        <v>148</v>
      </c>
      <c r="E130" s="1159" t="s">
        <v>710</v>
      </c>
      <c r="F130" s="1176" t="s">
        <v>865</v>
      </c>
      <c r="G130" s="980" t="s">
        <v>543</v>
      </c>
      <c r="H130" s="850"/>
      <c r="I130" s="1184">
        <v>31.6</v>
      </c>
      <c r="J130" s="677">
        <f>+SUM(L130:AB130)+H130</f>
        <v>31.6</v>
      </c>
      <c r="K130" s="1346" t="s">
        <v>711</v>
      </c>
      <c r="L130" s="34"/>
      <c r="M130" s="34">
        <v>31.6</v>
      </c>
      <c r="N130" s="227"/>
      <c r="O130" s="227"/>
      <c r="P130" s="227"/>
      <c r="Q130" s="234"/>
      <c r="R130" s="227"/>
      <c r="S130" s="227"/>
      <c r="T130" s="227"/>
      <c r="U130" s="227"/>
      <c r="V130" s="227"/>
      <c r="W130" s="227"/>
      <c r="X130" s="227"/>
      <c r="Y130" s="227"/>
      <c r="Z130" s="227"/>
      <c r="AA130" s="227"/>
      <c r="AB130" s="1002"/>
      <c r="AC130" s="1223">
        <f t="shared" si="5"/>
        <v>31.6</v>
      </c>
    </row>
    <row r="131" spans="1:29" ht="14.25" x14ac:dyDescent="0.2">
      <c r="A131" s="550">
        <v>44900</v>
      </c>
      <c r="B131" s="22">
        <v>929</v>
      </c>
      <c r="C131" s="773" t="s">
        <v>613</v>
      </c>
      <c r="D131" s="602" t="s">
        <v>148</v>
      </c>
      <c r="E131" s="1159" t="s">
        <v>710</v>
      </c>
      <c r="F131" s="600" t="s">
        <v>866</v>
      </c>
      <c r="G131" s="7" t="s">
        <v>544</v>
      </c>
      <c r="H131" s="850"/>
      <c r="I131" s="1347">
        <v>63</v>
      </c>
      <c r="J131" s="677">
        <f t="shared" si="11"/>
        <v>63</v>
      </c>
      <c r="K131" s="1344" t="s">
        <v>711</v>
      </c>
      <c r="L131" s="34"/>
      <c r="M131" s="34">
        <v>63</v>
      </c>
      <c r="N131" s="227"/>
      <c r="O131" s="227"/>
      <c r="P131" s="227"/>
      <c r="Q131" s="234"/>
      <c r="R131" s="227"/>
      <c r="S131" s="227"/>
      <c r="T131" s="227"/>
      <c r="U131" s="227"/>
      <c r="V131" s="227"/>
      <c r="W131" s="227"/>
      <c r="X131" s="227"/>
      <c r="Y131" s="227"/>
      <c r="Z131" s="227"/>
      <c r="AA131" s="227"/>
      <c r="AB131" s="1002"/>
      <c r="AC131" s="1223">
        <f t="shared" si="5"/>
        <v>63</v>
      </c>
    </row>
    <row r="132" spans="1:29" ht="14.25" x14ac:dyDescent="0.2">
      <c r="A132" s="550">
        <v>44900</v>
      </c>
      <c r="B132" s="22">
        <v>929</v>
      </c>
      <c r="C132" s="773" t="s">
        <v>613</v>
      </c>
      <c r="D132" s="602" t="s">
        <v>148</v>
      </c>
      <c r="E132" s="981" t="s">
        <v>710</v>
      </c>
      <c r="F132" s="8" t="s">
        <v>833</v>
      </c>
      <c r="G132" s="841" t="s">
        <v>95</v>
      </c>
      <c r="H132" s="850"/>
      <c r="I132" s="1237">
        <v>5.44</v>
      </c>
      <c r="J132" s="677">
        <f>+SUM(L132:AB132)+H132</f>
        <v>5.44</v>
      </c>
      <c r="K132" s="1344" t="s">
        <v>711</v>
      </c>
      <c r="L132" s="34"/>
      <c r="M132" s="1348">
        <v>5.44</v>
      </c>
      <c r="N132" s="227"/>
      <c r="O132" s="227"/>
      <c r="P132" s="227"/>
      <c r="Q132" s="234"/>
      <c r="R132" s="227"/>
      <c r="S132" s="227"/>
      <c r="T132" s="227"/>
      <c r="U132" s="227"/>
      <c r="V132" s="227"/>
      <c r="W132" s="227"/>
      <c r="X132" s="227"/>
      <c r="Y132" s="227"/>
      <c r="Z132" s="227"/>
      <c r="AA132" s="227"/>
      <c r="AB132" s="1002"/>
      <c r="AC132" s="1223">
        <f t="shared" si="5"/>
        <v>5.44</v>
      </c>
    </row>
    <row r="133" spans="1:29" ht="14.25" x14ac:dyDescent="0.2">
      <c r="A133" s="550">
        <v>44902</v>
      </c>
      <c r="B133" s="22" t="s">
        <v>760</v>
      </c>
      <c r="C133" s="773" t="s">
        <v>613</v>
      </c>
      <c r="D133" s="602" t="s">
        <v>148</v>
      </c>
      <c r="E133" s="981" t="s">
        <v>800</v>
      </c>
      <c r="F133" s="8" t="s">
        <v>808</v>
      </c>
      <c r="G133" s="841" t="s">
        <v>91</v>
      </c>
      <c r="H133" s="772"/>
      <c r="I133" s="557">
        <v>24.09</v>
      </c>
      <c r="J133" s="677">
        <f>+SUM(L133:AB133)+H133</f>
        <v>24.09</v>
      </c>
      <c r="K133" s="775" t="s">
        <v>711</v>
      </c>
      <c r="L133" s="236">
        <v>24.09</v>
      </c>
      <c r="M133" s="236"/>
      <c r="N133" s="227"/>
      <c r="O133" s="227"/>
      <c r="P133" s="227"/>
      <c r="Q133" s="227"/>
      <c r="R133" s="227"/>
      <c r="S133" s="227"/>
      <c r="T133" s="227"/>
      <c r="U133" s="227"/>
      <c r="V133" s="227"/>
      <c r="W133" s="227"/>
      <c r="X133" s="227"/>
      <c r="Y133" s="227"/>
      <c r="Z133" s="227"/>
      <c r="AA133" s="227"/>
      <c r="AB133" s="1002"/>
      <c r="AC133" s="1223">
        <f t="shared" si="5"/>
        <v>24.09</v>
      </c>
    </row>
    <row r="134" spans="1:29" ht="14.25" x14ac:dyDescent="0.2">
      <c r="A134" s="550">
        <v>44900</v>
      </c>
      <c r="B134" s="602">
        <v>930</v>
      </c>
      <c r="C134" s="773" t="s">
        <v>613</v>
      </c>
      <c r="D134" s="602" t="s">
        <v>148</v>
      </c>
      <c r="E134" s="1177" t="s">
        <v>719</v>
      </c>
      <c r="F134" s="1177" t="s">
        <v>720</v>
      </c>
      <c r="G134" s="980" t="s">
        <v>103</v>
      </c>
      <c r="H134" s="837">
        <v>21.91</v>
      </c>
      <c r="I134" s="1202">
        <v>131.46</v>
      </c>
      <c r="J134" s="1293">
        <f>+SUM(L134:AB134)+H134</f>
        <v>131.46</v>
      </c>
      <c r="K134" s="887" t="s">
        <v>804</v>
      </c>
      <c r="L134" s="844"/>
      <c r="M134" s="844"/>
      <c r="N134" s="844"/>
      <c r="O134" s="227">
        <v>109.55</v>
      </c>
      <c r="P134" s="227"/>
      <c r="Q134" s="227"/>
      <c r="R134" s="227"/>
      <c r="S134" s="227"/>
      <c r="T134" s="227"/>
      <c r="U134" s="227"/>
      <c r="V134" s="227"/>
      <c r="W134" s="227"/>
      <c r="X134" s="227"/>
      <c r="Y134" s="227"/>
      <c r="Z134" s="227"/>
      <c r="AA134" s="227"/>
      <c r="AB134" s="1002"/>
      <c r="AC134" s="1223">
        <f t="shared" si="5"/>
        <v>109.55</v>
      </c>
    </row>
    <row r="135" spans="1:29" ht="14.25" x14ac:dyDescent="0.2">
      <c r="A135" s="550">
        <v>44900</v>
      </c>
      <c r="B135" s="602">
        <v>931</v>
      </c>
      <c r="C135" s="773" t="s">
        <v>613</v>
      </c>
      <c r="D135" s="602" t="s">
        <v>148</v>
      </c>
      <c r="E135" s="13" t="s">
        <v>721</v>
      </c>
      <c r="F135" s="1175" t="s">
        <v>722</v>
      </c>
      <c r="G135" s="980" t="s">
        <v>100</v>
      </c>
      <c r="H135" s="982">
        <v>42</v>
      </c>
      <c r="I135" s="983">
        <v>252</v>
      </c>
      <c r="J135" s="1293">
        <f>+SUM(L135:AB135)+H135</f>
        <v>252</v>
      </c>
      <c r="K135" s="994" t="s">
        <v>711</v>
      </c>
      <c r="L135" s="992"/>
      <c r="M135" s="992"/>
      <c r="N135" s="992">
        <v>210</v>
      </c>
      <c r="O135" s="653"/>
      <c r="P135" s="227"/>
      <c r="Q135" s="227"/>
      <c r="R135" s="227"/>
      <c r="S135" s="227"/>
      <c r="T135" s="227"/>
      <c r="U135" s="227"/>
      <c r="V135" s="227"/>
      <c r="W135" s="227"/>
      <c r="X135" s="227"/>
      <c r="Y135" s="227"/>
      <c r="Z135" s="227"/>
      <c r="AA135" s="227"/>
      <c r="AB135" s="1002"/>
      <c r="AC135" s="1223">
        <f t="shared" si="5"/>
        <v>210</v>
      </c>
    </row>
    <row r="136" spans="1:29" ht="14.25" x14ac:dyDescent="0.2">
      <c r="A136" s="550">
        <v>44900</v>
      </c>
      <c r="B136" s="602">
        <v>932</v>
      </c>
      <c r="C136" s="773" t="s">
        <v>613</v>
      </c>
      <c r="D136" s="602" t="s">
        <v>148</v>
      </c>
      <c r="E136" s="8" t="s">
        <v>867</v>
      </c>
      <c r="F136" s="8" t="s">
        <v>868</v>
      </c>
      <c r="G136" s="319" t="s">
        <v>101</v>
      </c>
      <c r="H136" s="839">
        <v>160</v>
      </c>
      <c r="I136" s="708">
        <v>960</v>
      </c>
      <c r="J136" s="1293">
        <f t="shared" si="11"/>
        <v>960</v>
      </c>
      <c r="K136" s="624" t="s">
        <v>804</v>
      </c>
      <c r="L136" s="593"/>
      <c r="M136" s="593"/>
      <c r="N136" s="593">
        <v>800</v>
      </c>
      <c r="O136" s="236"/>
      <c r="P136" s="236"/>
      <c r="Q136" s="227"/>
      <c r="R136" s="227"/>
      <c r="S136" s="227"/>
      <c r="T136" s="227"/>
      <c r="U136" s="227"/>
      <c r="V136" s="227"/>
      <c r="W136" s="227"/>
      <c r="X136" s="227"/>
      <c r="Y136" s="227"/>
      <c r="Z136" s="227"/>
      <c r="AA136" s="227"/>
      <c r="AB136" s="1002"/>
      <c r="AC136" s="1223">
        <f t="shared" si="5"/>
        <v>800</v>
      </c>
    </row>
    <row r="137" spans="1:29" ht="14.25" x14ac:dyDescent="0.2">
      <c r="A137" s="550">
        <v>44900</v>
      </c>
      <c r="B137" s="602">
        <v>932</v>
      </c>
      <c r="C137" s="773" t="s">
        <v>613</v>
      </c>
      <c r="D137" s="602" t="s">
        <v>148</v>
      </c>
      <c r="E137" s="8" t="s">
        <v>867</v>
      </c>
      <c r="F137" s="1177" t="s">
        <v>869</v>
      </c>
      <c r="G137" s="1178" t="s">
        <v>99</v>
      </c>
      <c r="H137" s="837">
        <v>48</v>
      </c>
      <c r="I137" s="1202">
        <v>288</v>
      </c>
      <c r="J137" s="1293">
        <f t="shared" si="11"/>
        <v>288</v>
      </c>
      <c r="K137" s="887" t="s">
        <v>804</v>
      </c>
      <c r="L137" s="844"/>
      <c r="M137" s="844"/>
      <c r="N137" s="844">
        <v>240</v>
      </c>
      <c r="O137" s="227"/>
      <c r="P137" s="227"/>
      <c r="Q137" s="227"/>
      <c r="R137" s="227"/>
      <c r="S137" s="227"/>
      <c r="T137" s="227"/>
      <c r="U137" s="227"/>
      <c r="V137" s="227"/>
      <c r="W137" s="227"/>
      <c r="X137" s="227"/>
      <c r="Y137" s="227"/>
      <c r="Z137" s="227"/>
      <c r="AA137" s="227"/>
      <c r="AB137" s="1002"/>
      <c r="AC137" s="1223">
        <f t="shared" si="5"/>
        <v>240</v>
      </c>
    </row>
    <row r="138" spans="1:29" ht="14.25" x14ac:dyDescent="0.2">
      <c r="A138" s="550">
        <v>44900</v>
      </c>
      <c r="B138" s="602">
        <v>933</v>
      </c>
      <c r="C138" s="773" t="s">
        <v>616</v>
      </c>
      <c r="D138" s="602" t="s">
        <v>148</v>
      </c>
      <c r="E138" s="600" t="s">
        <v>870</v>
      </c>
      <c r="F138" s="600" t="s">
        <v>871</v>
      </c>
      <c r="G138" s="980" t="s">
        <v>122</v>
      </c>
      <c r="H138" s="772"/>
      <c r="I138" s="1184">
        <v>75</v>
      </c>
      <c r="J138" s="1293">
        <f t="shared" si="11"/>
        <v>75</v>
      </c>
      <c r="K138" s="847" t="s">
        <v>711</v>
      </c>
      <c r="L138" s="227"/>
      <c r="M138" s="227"/>
      <c r="N138" s="227"/>
      <c r="O138" s="227"/>
      <c r="P138" s="227"/>
      <c r="Q138" s="227"/>
      <c r="R138" s="227">
        <v>75</v>
      </c>
      <c r="S138" s="227"/>
      <c r="T138" s="227"/>
      <c r="U138" s="227"/>
      <c r="V138" s="227"/>
      <c r="W138" s="227"/>
      <c r="X138" s="227"/>
      <c r="Y138" s="227"/>
      <c r="Z138" s="227"/>
      <c r="AA138" s="227"/>
      <c r="AB138" s="1002"/>
      <c r="AC138" s="1223">
        <f t="shared" si="5"/>
        <v>75</v>
      </c>
    </row>
    <row r="139" spans="1:29" ht="14.25" x14ac:dyDescent="0.2">
      <c r="A139" s="550">
        <v>44900</v>
      </c>
      <c r="B139" s="602">
        <v>934</v>
      </c>
      <c r="C139" s="773" t="s">
        <v>613</v>
      </c>
      <c r="D139" s="602" t="s">
        <v>148</v>
      </c>
      <c r="E139" s="600" t="s">
        <v>791</v>
      </c>
      <c r="F139" s="1175" t="s">
        <v>792</v>
      </c>
      <c r="G139" s="980" t="s">
        <v>552</v>
      </c>
      <c r="H139" s="982"/>
      <c r="I139" s="1184">
        <v>60</v>
      </c>
      <c r="J139" s="1293">
        <f>+SUM(L139:AB139)+H139</f>
        <v>60</v>
      </c>
      <c r="K139" s="623" t="s">
        <v>804</v>
      </c>
      <c r="L139" s="992"/>
      <c r="M139" s="992">
        <v>60</v>
      </c>
      <c r="N139" s="992"/>
      <c r="O139" s="227"/>
      <c r="P139" s="227"/>
      <c r="Q139" s="227"/>
      <c r="R139" s="227"/>
      <c r="S139" s="227"/>
      <c r="T139" s="227"/>
      <c r="U139" s="227"/>
      <c r="V139" s="227"/>
      <c r="W139" s="227"/>
      <c r="X139" s="227"/>
      <c r="Y139" s="227"/>
      <c r="Z139" s="227"/>
      <c r="AA139" s="227"/>
      <c r="AB139" s="1002"/>
      <c r="AC139" s="1223">
        <f t="shared" si="5"/>
        <v>60</v>
      </c>
    </row>
    <row r="140" spans="1:29" ht="14.25" x14ac:dyDescent="0.2">
      <c r="A140" s="550">
        <v>44900</v>
      </c>
      <c r="B140" s="602">
        <v>935</v>
      </c>
      <c r="C140" s="773" t="s">
        <v>616</v>
      </c>
      <c r="D140" s="602" t="s">
        <v>148</v>
      </c>
      <c r="E140" s="600" t="s">
        <v>872</v>
      </c>
      <c r="F140" s="1176" t="s">
        <v>873</v>
      </c>
      <c r="G140" s="980" t="s">
        <v>126</v>
      </c>
      <c r="H140" s="772">
        <v>52.6</v>
      </c>
      <c r="I140" s="1184">
        <v>315.60000000000002</v>
      </c>
      <c r="J140" s="677">
        <f t="shared" si="11"/>
        <v>315.60000000000002</v>
      </c>
      <c r="K140" s="847" t="s">
        <v>711</v>
      </c>
      <c r="L140" s="227"/>
      <c r="M140" s="227"/>
      <c r="N140" s="227"/>
      <c r="O140" s="227"/>
      <c r="P140" s="227"/>
      <c r="Q140" s="227"/>
      <c r="R140" s="227"/>
      <c r="S140" s="227"/>
      <c r="T140" s="227"/>
      <c r="U140" s="227">
        <v>263</v>
      </c>
      <c r="V140" s="227"/>
      <c r="W140" s="227"/>
      <c r="X140" s="227"/>
      <c r="Y140" s="227"/>
      <c r="Z140" s="227"/>
      <c r="AA140" s="227"/>
      <c r="AB140" s="1002"/>
      <c r="AC140" s="1223">
        <f t="shared" ref="AC140:AC192" si="12">SUM(L140:AB140)</f>
        <v>263</v>
      </c>
    </row>
    <row r="141" spans="1:29" ht="14.25" x14ac:dyDescent="0.2">
      <c r="A141" s="550">
        <v>44900</v>
      </c>
      <c r="B141" s="602">
        <v>936</v>
      </c>
      <c r="C141" s="773" t="s">
        <v>615</v>
      </c>
      <c r="D141" s="602" t="s">
        <v>148</v>
      </c>
      <c r="E141" s="600" t="s">
        <v>874</v>
      </c>
      <c r="F141" s="1175" t="s">
        <v>875</v>
      </c>
      <c r="G141" s="980" t="s">
        <v>117</v>
      </c>
      <c r="H141" s="982"/>
      <c r="I141" s="1184">
        <v>200</v>
      </c>
      <c r="J141" s="1293">
        <f t="shared" si="11"/>
        <v>200</v>
      </c>
      <c r="K141" s="1160" t="s">
        <v>711</v>
      </c>
      <c r="L141" s="989"/>
      <c r="M141" s="989"/>
      <c r="N141" s="989"/>
      <c r="O141" s="227"/>
      <c r="P141" s="227"/>
      <c r="Q141" s="227">
        <v>200</v>
      </c>
      <c r="R141" s="227"/>
      <c r="S141" s="227"/>
      <c r="T141" s="227"/>
      <c r="U141" s="227"/>
      <c r="V141" s="227"/>
      <c r="W141" s="227"/>
      <c r="X141" s="227"/>
      <c r="Y141" s="227"/>
      <c r="Z141" s="227"/>
      <c r="AA141" s="227"/>
      <c r="AB141" s="1002"/>
      <c r="AC141" s="1223">
        <f t="shared" si="12"/>
        <v>200</v>
      </c>
    </row>
    <row r="142" spans="1:29" ht="14.25" x14ac:dyDescent="0.2">
      <c r="A142" s="550">
        <v>44900</v>
      </c>
      <c r="B142" s="602">
        <v>937</v>
      </c>
      <c r="C142" s="773" t="s">
        <v>615</v>
      </c>
      <c r="D142" s="602" t="s">
        <v>148</v>
      </c>
      <c r="E142" s="600" t="s">
        <v>876</v>
      </c>
      <c r="F142" s="1177" t="s">
        <v>877</v>
      </c>
      <c r="G142" s="602" t="s">
        <v>118</v>
      </c>
      <c r="H142" s="772"/>
      <c r="I142" s="1202">
        <v>1600</v>
      </c>
      <c r="J142" s="677">
        <f t="shared" si="11"/>
        <v>1600</v>
      </c>
      <c r="K142" s="847" t="s">
        <v>711</v>
      </c>
      <c r="L142" s="227"/>
      <c r="M142" s="227"/>
      <c r="N142" s="227"/>
      <c r="O142" s="227"/>
      <c r="P142" s="227"/>
      <c r="Q142" s="227">
        <v>1600</v>
      </c>
      <c r="R142" s="227"/>
      <c r="S142" s="227"/>
      <c r="T142" s="227"/>
      <c r="U142" s="227"/>
      <c r="V142" s="227"/>
      <c r="W142" s="227"/>
      <c r="X142" s="227"/>
      <c r="Y142" s="227"/>
      <c r="Z142" s="227"/>
      <c r="AA142" s="227"/>
      <c r="AB142" s="1002"/>
      <c r="AC142" s="1223">
        <f t="shared" si="12"/>
        <v>1600</v>
      </c>
    </row>
    <row r="143" spans="1:29" ht="14.25" x14ac:dyDescent="0.2">
      <c r="A143" s="550"/>
      <c r="B143" s="602"/>
      <c r="C143" s="773"/>
      <c r="D143" s="602"/>
      <c r="E143" s="600"/>
      <c r="F143" s="1177"/>
      <c r="G143" s="319"/>
      <c r="H143" s="837"/>
      <c r="I143" s="558"/>
      <c r="J143" s="677">
        <f t="shared" si="11"/>
        <v>0</v>
      </c>
      <c r="K143" s="1203"/>
      <c r="L143" s="653"/>
      <c r="M143" s="653"/>
      <c r="N143" s="653"/>
      <c r="O143" s="227"/>
      <c r="P143" s="227"/>
      <c r="Q143" s="227"/>
      <c r="R143" s="227"/>
      <c r="S143" s="227"/>
      <c r="T143" s="227"/>
      <c r="U143" s="227"/>
      <c r="V143" s="227"/>
      <c r="W143" s="227"/>
      <c r="X143" s="227"/>
      <c r="Y143" s="227"/>
      <c r="Z143" s="227"/>
      <c r="AA143" s="227"/>
      <c r="AB143" s="1002"/>
      <c r="AC143" s="1223">
        <f t="shared" si="12"/>
        <v>0</v>
      </c>
    </row>
    <row r="144" spans="1:29" ht="14.25" x14ac:dyDescent="0.2">
      <c r="A144" s="550"/>
      <c r="B144" s="602"/>
      <c r="C144" s="773"/>
      <c r="D144" s="602"/>
      <c r="E144" s="600"/>
      <c r="F144" s="600"/>
      <c r="G144" s="602"/>
      <c r="H144" s="838"/>
      <c r="I144" s="708"/>
      <c r="J144" s="677">
        <f t="shared" si="11"/>
        <v>0</v>
      </c>
      <c r="K144" s="1203"/>
      <c r="L144" s="227"/>
      <c r="M144" s="227"/>
      <c r="N144" s="227"/>
      <c r="O144" s="227"/>
      <c r="P144" s="227"/>
      <c r="Q144" s="227"/>
      <c r="R144" s="227"/>
      <c r="S144" s="227"/>
      <c r="T144" s="227"/>
      <c r="U144" s="227"/>
      <c r="V144" s="227"/>
      <c r="W144" s="227"/>
      <c r="X144" s="227"/>
      <c r="Y144" s="227"/>
      <c r="Z144" s="227"/>
      <c r="AA144" s="227"/>
      <c r="AB144" s="1002"/>
      <c r="AC144" s="1223">
        <f t="shared" si="12"/>
        <v>0</v>
      </c>
    </row>
    <row r="145" spans="1:29" ht="14.25" x14ac:dyDescent="0.2">
      <c r="A145" s="550"/>
      <c r="B145" s="22"/>
      <c r="C145" s="773"/>
      <c r="D145" s="602"/>
      <c r="E145" s="600"/>
      <c r="F145" s="600"/>
      <c r="G145" s="602"/>
      <c r="H145" s="772"/>
      <c r="I145" s="708"/>
      <c r="J145" s="677">
        <f t="shared" si="11"/>
        <v>0</v>
      </c>
      <c r="K145" s="847"/>
      <c r="L145" s="227"/>
      <c r="M145" s="227"/>
      <c r="N145" s="227"/>
      <c r="O145" s="227"/>
      <c r="P145" s="227"/>
      <c r="Q145" s="227"/>
      <c r="R145" s="227"/>
      <c r="S145" s="227"/>
      <c r="T145" s="227"/>
      <c r="U145" s="227"/>
      <c r="V145" s="227"/>
      <c r="W145" s="227"/>
      <c r="X145" s="227"/>
      <c r="Y145" s="227"/>
      <c r="Z145" s="227"/>
      <c r="AA145" s="227"/>
      <c r="AB145" s="1002"/>
      <c r="AC145" s="1223">
        <f t="shared" si="12"/>
        <v>0</v>
      </c>
    </row>
    <row r="146" spans="1:29" ht="14.25" x14ac:dyDescent="0.2">
      <c r="A146" s="550"/>
      <c r="B146" s="22"/>
      <c r="C146" s="773"/>
      <c r="D146" s="602"/>
      <c r="E146" s="600"/>
      <c r="F146" s="600"/>
      <c r="G146" s="602"/>
      <c r="H146" s="772"/>
      <c r="I146" s="708"/>
      <c r="J146" s="677">
        <f t="shared" si="11"/>
        <v>0</v>
      </c>
      <c r="K146" s="1203"/>
      <c r="L146" s="227"/>
      <c r="M146" s="227"/>
      <c r="N146" s="227"/>
      <c r="O146" s="227"/>
      <c r="P146" s="227"/>
      <c r="Q146" s="227"/>
      <c r="R146" s="227"/>
      <c r="S146" s="227"/>
      <c r="T146" s="227"/>
      <c r="U146" s="227"/>
      <c r="V146" s="227"/>
      <c r="W146" s="227"/>
      <c r="X146" s="227"/>
      <c r="Y146" s="227"/>
      <c r="Z146" s="227"/>
      <c r="AA146" s="227"/>
      <c r="AB146" s="1002"/>
      <c r="AC146" s="1223">
        <f t="shared" si="12"/>
        <v>0</v>
      </c>
    </row>
    <row r="147" spans="1:29" ht="14.25" x14ac:dyDescent="0.2">
      <c r="A147" s="550"/>
      <c r="B147" s="22"/>
      <c r="C147" s="773"/>
      <c r="D147" s="602"/>
      <c r="E147" s="600"/>
      <c r="F147" s="600"/>
      <c r="G147" s="602"/>
      <c r="H147" s="772"/>
      <c r="I147" s="708"/>
      <c r="J147" s="677">
        <f t="shared" si="11"/>
        <v>0</v>
      </c>
      <c r="K147" s="128"/>
      <c r="L147" s="227"/>
      <c r="M147" s="227"/>
      <c r="N147" s="227"/>
      <c r="O147" s="227"/>
      <c r="P147" s="227"/>
      <c r="Q147" s="227"/>
      <c r="R147" s="227"/>
      <c r="S147" s="227"/>
      <c r="T147" s="227"/>
      <c r="U147" s="227"/>
      <c r="V147" s="227"/>
      <c r="W147" s="227"/>
      <c r="X147" s="227"/>
      <c r="Y147" s="227"/>
      <c r="Z147" s="227"/>
      <c r="AA147" s="227"/>
      <c r="AB147" s="1002"/>
      <c r="AC147" s="1223">
        <f t="shared" si="12"/>
        <v>0</v>
      </c>
    </row>
    <row r="148" spans="1:29" ht="14.25" x14ac:dyDescent="0.2">
      <c r="A148" s="550"/>
      <c r="B148" s="22"/>
      <c r="C148" s="773"/>
      <c r="D148" s="602"/>
      <c r="E148" s="190"/>
      <c r="F148" s="8"/>
      <c r="G148" s="22"/>
      <c r="H148" s="772"/>
      <c r="I148" s="558"/>
      <c r="J148" s="677">
        <f t="shared" si="11"/>
        <v>0</v>
      </c>
      <c r="K148" s="128"/>
      <c r="L148" s="227"/>
      <c r="M148" s="227"/>
      <c r="N148" s="227"/>
      <c r="O148" s="227"/>
      <c r="P148" s="227"/>
      <c r="Q148" s="227"/>
      <c r="R148" s="227"/>
      <c r="S148" s="227"/>
      <c r="T148" s="227"/>
      <c r="U148" s="227"/>
      <c r="V148" s="227"/>
      <c r="W148" s="227"/>
      <c r="X148" s="227"/>
      <c r="Y148" s="227"/>
      <c r="Z148" s="227"/>
      <c r="AA148" s="227"/>
      <c r="AB148" s="1002"/>
      <c r="AC148" s="1223">
        <f t="shared" si="12"/>
        <v>0</v>
      </c>
    </row>
    <row r="149" spans="1:29" ht="15" thickBot="1" x14ac:dyDescent="0.25">
      <c r="A149" s="211"/>
      <c r="B149" s="596"/>
      <c r="C149" s="1135"/>
      <c r="D149" s="596"/>
      <c r="E149" s="211"/>
      <c r="F149" s="211" t="s">
        <v>14</v>
      </c>
      <c r="G149" s="211"/>
      <c r="H149" s="871">
        <f>+SUM(H100:H148)</f>
        <v>1058.79</v>
      </c>
      <c r="I149" s="1249">
        <f>+SUM(I100:I148)</f>
        <v>12129.970000000001</v>
      </c>
      <c r="J149" s="1247">
        <f>+SUM(L149:AB149)+H149</f>
        <v>12129.970000000001</v>
      </c>
      <c r="K149" s="700"/>
      <c r="L149" s="231">
        <f t="shared" ref="L149:AB149" si="13">+SUM(L100:L148)</f>
        <v>2507.88</v>
      </c>
      <c r="M149" s="231">
        <f t="shared" si="13"/>
        <v>269.60000000000002</v>
      </c>
      <c r="N149" s="231">
        <f t="shared" si="13"/>
        <v>4596.33</v>
      </c>
      <c r="O149" s="231">
        <f t="shared" si="13"/>
        <v>410.42</v>
      </c>
      <c r="P149" s="231">
        <f t="shared" si="13"/>
        <v>0</v>
      </c>
      <c r="Q149" s="231">
        <f t="shared" si="13"/>
        <v>2000</v>
      </c>
      <c r="R149" s="231">
        <f t="shared" si="13"/>
        <v>734.95</v>
      </c>
      <c r="S149" s="231">
        <f t="shared" si="13"/>
        <v>79.989999999999995</v>
      </c>
      <c r="T149" s="231">
        <f t="shared" si="13"/>
        <v>0</v>
      </c>
      <c r="U149" s="231">
        <f t="shared" si="13"/>
        <v>472.01</v>
      </c>
      <c r="V149" s="231">
        <f t="shared" si="13"/>
        <v>0</v>
      </c>
      <c r="W149" s="231">
        <f t="shared" si="13"/>
        <v>0</v>
      </c>
      <c r="X149" s="231">
        <f t="shared" si="13"/>
        <v>0</v>
      </c>
      <c r="Y149" s="231">
        <f t="shared" si="13"/>
        <v>0</v>
      </c>
      <c r="Z149" s="231">
        <f t="shared" si="13"/>
        <v>0</v>
      </c>
      <c r="AA149" s="231">
        <f t="shared" si="13"/>
        <v>0</v>
      </c>
      <c r="AB149" s="231">
        <f t="shared" si="13"/>
        <v>0</v>
      </c>
      <c r="AC149" s="1223">
        <f t="shared" si="12"/>
        <v>11071.18</v>
      </c>
    </row>
    <row r="150" spans="1:29" ht="14.25" x14ac:dyDescent="0.2">
      <c r="A150" s="79"/>
      <c r="B150" s="595"/>
      <c r="C150" s="1141"/>
      <c r="D150" s="595"/>
      <c r="E150" s="79"/>
      <c r="F150" s="79"/>
      <c r="G150" s="79"/>
      <c r="H150" s="655"/>
      <c r="I150" s="566"/>
      <c r="J150" s="1128"/>
      <c r="K150" s="701"/>
      <c r="L150" s="656"/>
      <c r="M150" s="656"/>
      <c r="N150" s="656"/>
      <c r="O150" s="656"/>
      <c r="P150" s="656"/>
      <c r="Q150" s="656"/>
      <c r="R150" s="656"/>
      <c r="S150" s="656"/>
      <c r="T150" s="656"/>
      <c r="U150" s="656"/>
      <c r="V150" s="656"/>
      <c r="W150" s="656"/>
      <c r="X150" s="656"/>
      <c r="Y150" s="656"/>
      <c r="Z150" s="656"/>
      <c r="AA150" s="656"/>
      <c r="AB150" s="1016"/>
      <c r="AC150" s="1223">
        <f t="shared" si="12"/>
        <v>0</v>
      </c>
    </row>
    <row r="151" spans="1:29" ht="15" thickBot="1" x14ac:dyDescent="0.25">
      <c r="A151" s="243"/>
      <c r="B151" s="599"/>
      <c r="C151" s="1142"/>
      <c r="D151" s="599"/>
      <c r="E151" s="243"/>
      <c r="F151" s="243" t="s">
        <v>13</v>
      </c>
      <c r="G151" s="243"/>
      <c r="H151" s="569">
        <f>+H97+H149</f>
        <v>2387.87</v>
      </c>
      <c r="I151" s="657">
        <f>+I97+I149</f>
        <v>27677.32</v>
      </c>
      <c r="J151" s="682">
        <f>+SUM(L151:AB151)+H151</f>
        <v>27677.32</v>
      </c>
      <c r="K151" s="702"/>
      <c r="L151" s="658">
        <f t="shared" ref="L151:AB151" si="14">+L97+L149</f>
        <v>7609.0199999999995</v>
      </c>
      <c r="M151" s="658">
        <f t="shared" si="14"/>
        <v>2328.3900000000003</v>
      </c>
      <c r="N151" s="658">
        <f t="shared" si="14"/>
        <v>7176.05</v>
      </c>
      <c r="O151" s="658">
        <f t="shared" si="14"/>
        <v>1058.1000000000001</v>
      </c>
      <c r="P151" s="658">
        <f t="shared" si="14"/>
        <v>551.24</v>
      </c>
      <c r="Q151" s="658">
        <f t="shared" si="14"/>
        <v>2175</v>
      </c>
      <c r="R151" s="658">
        <f t="shared" si="14"/>
        <v>752.80000000000007</v>
      </c>
      <c r="S151" s="658">
        <f t="shared" si="14"/>
        <v>259.99</v>
      </c>
      <c r="T151" s="658">
        <f t="shared" si="14"/>
        <v>2325.52</v>
      </c>
      <c r="U151" s="658">
        <f t="shared" si="14"/>
        <v>1053.3400000000001</v>
      </c>
      <c r="V151" s="658">
        <f t="shared" si="14"/>
        <v>0</v>
      </c>
      <c r="W151" s="658">
        <f t="shared" si="14"/>
        <v>0</v>
      </c>
      <c r="X151" s="658">
        <f t="shared" si="14"/>
        <v>0</v>
      </c>
      <c r="Y151" s="658">
        <f t="shared" si="14"/>
        <v>0</v>
      </c>
      <c r="Z151" s="658">
        <f t="shared" si="14"/>
        <v>0</v>
      </c>
      <c r="AA151" s="658">
        <f t="shared" si="14"/>
        <v>0</v>
      </c>
      <c r="AB151" s="1017">
        <f t="shared" si="14"/>
        <v>0</v>
      </c>
      <c r="AC151" s="1223">
        <f t="shared" si="12"/>
        <v>25289.45</v>
      </c>
    </row>
    <row r="152" spans="1:29" ht="15" thickTop="1" x14ac:dyDescent="0.2">
      <c r="A152" s="240"/>
      <c r="B152" s="103"/>
      <c r="C152" s="1136"/>
      <c r="D152" s="103"/>
      <c r="E152" s="240"/>
      <c r="F152" s="240"/>
      <c r="G152" s="240"/>
      <c r="H152" s="563"/>
      <c r="I152" s="564"/>
      <c r="J152" s="678"/>
      <c r="K152" s="695"/>
      <c r="L152" s="241"/>
      <c r="M152" s="241"/>
      <c r="N152" s="241"/>
      <c r="O152" s="241"/>
      <c r="P152" s="241"/>
      <c r="Q152" s="241"/>
      <c r="R152" s="241"/>
      <c r="S152" s="241"/>
      <c r="T152" s="241"/>
      <c r="U152" s="241"/>
      <c r="V152" s="241"/>
      <c r="W152" s="241"/>
      <c r="X152" s="241"/>
      <c r="Y152" s="241"/>
      <c r="Z152" s="241"/>
      <c r="AA152" s="241"/>
      <c r="AB152" s="1004"/>
      <c r="AC152" s="1223">
        <f t="shared" si="12"/>
        <v>0</v>
      </c>
    </row>
    <row r="153" spans="1:29" ht="14.25" x14ac:dyDescent="0.2">
      <c r="A153" s="129" t="s">
        <v>1</v>
      </c>
      <c r="B153" s="129" t="s">
        <v>2</v>
      </c>
      <c r="C153" s="1131" t="s">
        <v>612</v>
      </c>
      <c r="D153" s="129" t="s">
        <v>592</v>
      </c>
      <c r="E153" s="129" t="s">
        <v>3</v>
      </c>
      <c r="F153" s="129" t="s">
        <v>4</v>
      </c>
      <c r="G153" s="129"/>
      <c r="H153" s="551" t="s">
        <v>10</v>
      </c>
      <c r="I153" s="552" t="s">
        <v>5</v>
      </c>
      <c r="J153" s="679" t="s">
        <v>6</v>
      </c>
      <c r="K153" s="4" t="s">
        <v>7</v>
      </c>
      <c r="L153" s="129" t="str">
        <f t="shared" ref="L153:AB153" si="15">L7</f>
        <v>STAFF COSTS</v>
      </c>
      <c r="M153" s="129" t="str">
        <f t="shared" si="15"/>
        <v>ADMINISTRATION COSTS</v>
      </c>
      <c r="N153" s="129" t="str">
        <f t="shared" si="15"/>
        <v>PARK &amp; OPEN SPACES</v>
      </c>
      <c r="O153" s="129" t="str">
        <f t="shared" si="15"/>
        <v>CHURCHYARD</v>
      </c>
      <c r="P153" s="129" t="str">
        <f t="shared" si="15"/>
        <v>SUBSCRIPTIONS</v>
      </c>
      <c r="Q153" s="129" t="str">
        <f t="shared" si="15"/>
        <v xml:space="preserve">GRANTS &amp; DONATIONS </v>
      </c>
      <c r="R153" s="129" t="str">
        <f t="shared" si="15"/>
        <v>OTHER</v>
      </c>
      <c r="S153" s="129" t="str">
        <f t="shared" si="15"/>
        <v>CONTINGENCY</v>
      </c>
      <c r="T153" s="129" t="str">
        <f t="shared" si="15"/>
        <v>EARMARKED RESERVE FUNDS</v>
      </c>
      <c r="U153" s="129" t="str">
        <f t="shared" si="15"/>
        <v xml:space="preserve">CAPITAL </v>
      </c>
      <c r="V153" s="129">
        <f t="shared" si="15"/>
        <v>0</v>
      </c>
      <c r="W153" s="129">
        <f t="shared" si="15"/>
        <v>0</v>
      </c>
      <c r="X153" s="129">
        <f t="shared" si="15"/>
        <v>0</v>
      </c>
      <c r="Y153" s="129" t="str">
        <f t="shared" si="15"/>
        <v>Cap Project</v>
      </c>
      <c r="Z153" s="129" t="str">
        <f t="shared" si="15"/>
        <v>Cap Project</v>
      </c>
      <c r="AA153" s="129" t="str">
        <f t="shared" si="15"/>
        <v>Cap Project</v>
      </c>
      <c r="AB153" s="1005" t="str">
        <f t="shared" si="15"/>
        <v>Other</v>
      </c>
      <c r="AC153" s="1223">
        <f t="shared" si="12"/>
        <v>0</v>
      </c>
    </row>
    <row r="154" spans="1:29" ht="15" thickBot="1" x14ac:dyDescent="0.25">
      <c r="A154" s="130"/>
      <c r="B154" s="130"/>
      <c r="C154" s="1132"/>
      <c r="D154" s="130" t="s">
        <v>592</v>
      </c>
      <c r="E154" s="130"/>
      <c r="F154" s="130"/>
      <c r="G154" s="130"/>
      <c r="H154" s="553"/>
      <c r="I154" s="554"/>
      <c r="J154" s="675" t="s">
        <v>5</v>
      </c>
      <c r="K154" s="6"/>
      <c r="L154" s="130"/>
      <c r="M154" s="130"/>
      <c r="N154" s="130"/>
      <c r="O154" s="130"/>
      <c r="P154" s="130"/>
      <c r="Q154" s="130"/>
      <c r="R154" s="130"/>
      <c r="S154" s="130"/>
      <c r="T154" s="130"/>
      <c r="U154" s="130"/>
      <c r="V154" s="130"/>
      <c r="W154" s="130"/>
      <c r="X154" s="130"/>
      <c r="Y154" s="130"/>
      <c r="Z154" s="130"/>
      <c r="AA154" s="130"/>
      <c r="AB154" s="1006"/>
      <c r="AC154" s="1223">
        <f t="shared" si="12"/>
        <v>0</v>
      </c>
    </row>
    <row r="155" spans="1:29" ht="14.25" x14ac:dyDescent="0.2">
      <c r="A155" s="212"/>
      <c r="B155" s="111"/>
      <c r="C155" s="1133"/>
      <c r="D155" s="111"/>
      <c r="E155" s="212"/>
      <c r="F155" s="212"/>
      <c r="G155" s="212"/>
      <c r="H155" s="1251"/>
      <c r="I155" s="1252"/>
      <c r="J155" s="683"/>
      <c r="K155" s="606"/>
      <c r="L155" s="208" t="s">
        <v>151</v>
      </c>
      <c r="M155" s="208" t="s">
        <v>11</v>
      </c>
      <c r="N155" s="208" t="s">
        <v>152</v>
      </c>
      <c r="O155" s="208" t="s">
        <v>153</v>
      </c>
      <c r="P155" s="208" t="s">
        <v>154</v>
      </c>
      <c r="Q155" s="208" t="s">
        <v>332</v>
      </c>
      <c r="R155" s="208" t="s">
        <v>155</v>
      </c>
      <c r="S155" s="208" t="s">
        <v>156</v>
      </c>
      <c r="T155" s="208" t="s">
        <v>581</v>
      </c>
      <c r="U155" s="208" t="s">
        <v>157</v>
      </c>
      <c r="V155" s="208" t="s">
        <v>158</v>
      </c>
      <c r="W155" s="208" t="s">
        <v>159</v>
      </c>
      <c r="X155" s="208" t="s">
        <v>160</v>
      </c>
      <c r="Y155" s="208" t="s">
        <v>161</v>
      </c>
      <c r="Z155" s="208" t="s">
        <v>582</v>
      </c>
      <c r="AA155" s="208" t="s">
        <v>162</v>
      </c>
      <c r="AB155" s="1007" t="s">
        <v>163</v>
      </c>
      <c r="AC155" s="1223">
        <f t="shared" si="12"/>
        <v>0</v>
      </c>
    </row>
    <row r="156" spans="1:29" s="583" customFormat="1" ht="14.25" x14ac:dyDescent="0.2">
      <c r="A156" s="550">
        <v>44935</v>
      </c>
      <c r="B156" s="1219">
        <v>938</v>
      </c>
      <c r="C156" s="773" t="s">
        <v>613</v>
      </c>
      <c r="D156" s="602" t="s">
        <v>588</v>
      </c>
      <c r="E156" s="1159" t="s">
        <v>710</v>
      </c>
      <c r="F156" s="600" t="s">
        <v>883</v>
      </c>
      <c r="G156" s="980" t="s">
        <v>89</v>
      </c>
      <c r="H156" s="772"/>
      <c r="I156" s="1184">
        <v>1197.95</v>
      </c>
      <c r="J156" s="677">
        <f t="shared" ref="J156:J162" si="16">+SUM(L156:AB156)+H156</f>
        <v>1197.95</v>
      </c>
      <c r="K156" s="623" t="s">
        <v>711</v>
      </c>
      <c r="L156" s="227">
        <v>1197.95</v>
      </c>
      <c r="M156" s="227"/>
      <c r="N156" s="1221"/>
      <c r="O156" s="1221"/>
      <c r="P156" s="1221"/>
      <c r="Q156" s="1221"/>
      <c r="R156" s="1221"/>
      <c r="S156" s="1221"/>
      <c r="T156" s="1221"/>
      <c r="U156" s="870"/>
      <c r="V156" s="870"/>
      <c r="W156" s="870"/>
      <c r="X156" s="870"/>
      <c r="Y156" s="870"/>
      <c r="Z156" s="870"/>
      <c r="AA156" s="870"/>
      <c r="AB156" s="1220"/>
      <c r="AC156" s="1223">
        <f t="shared" si="12"/>
        <v>1197.95</v>
      </c>
    </row>
    <row r="157" spans="1:29" ht="14.25" x14ac:dyDescent="0.2">
      <c r="A157" s="550">
        <v>44935</v>
      </c>
      <c r="B157" s="1219">
        <v>938</v>
      </c>
      <c r="C157" s="773" t="s">
        <v>613</v>
      </c>
      <c r="D157" s="602" t="s">
        <v>588</v>
      </c>
      <c r="E157" s="1159" t="s">
        <v>710</v>
      </c>
      <c r="F157" s="1175" t="s">
        <v>884</v>
      </c>
      <c r="G157" s="980" t="s">
        <v>93</v>
      </c>
      <c r="H157" s="982">
        <v>1</v>
      </c>
      <c r="I157" s="1184">
        <v>6</v>
      </c>
      <c r="J157" s="677">
        <f t="shared" si="16"/>
        <v>6</v>
      </c>
      <c r="K157" s="623" t="s">
        <v>711</v>
      </c>
      <c r="L157" s="992"/>
      <c r="M157" s="992">
        <v>5</v>
      </c>
      <c r="N157" s="227"/>
      <c r="O157" s="227"/>
      <c r="P157" s="227"/>
      <c r="Q157" s="227"/>
      <c r="R157" s="227"/>
      <c r="S157" s="227"/>
      <c r="T157" s="227"/>
      <c r="U157" s="227"/>
      <c r="V157" s="227"/>
      <c r="W157" s="227"/>
      <c r="X157" s="227"/>
      <c r="Y157" s="227"/>
      <c r="Z157" s="236"/>
      <c r="AA157" s="236"/>
      <c r="AB157" s="1018"/>
      <c r="AC157" s="1223">
        <f t="shared" si="12"/>
        <v>5</v>
      </c>
    </row>
    <row r="158" spans="1:29" ht="14.25" x14ac:dyDescent="0.2">
      <c r="A158" s="550">
        <v>44935</v>
      </c>
      <c r="B158" s="1219">
        <v>938</v>
      </c>
      <c r="C158" s="773" t="s">
        <v>613</v>
      </c>
      <c r="D158" s="602" t="s">
        <v>588</v>
      </c>
      <c r="E158" s="1159" t="s">
        <v>710</v>
      </c>
      <c r="F158" s="1176" t="s">
        <v>885</v>
      </c>
      <c r="G158" s="980" t="s">
        <v>543</v>
      </c>
      <c r="H158" s="772"/>
      <c r="I158" s="1184">
        <v>12.8</v>
      </c>
      <c r="J158" s="677">
        <f t="shared" si="16"/>
        <v>12.8</v>
      </c>
      <c r="K158" s="623" t="s">
        <v>711</v>
      </c>
      <c r="L158" s="227"/>
      <c r="M158" s="227">
        <v>12.8</v>
      </c>
      <c r="N158" s="989"/>
      <c r="O158" s="227"/>
      <c r="P158" s="227"/>
      <c r="Q158" s="227"/>
      <c r="R158" s="227"/>
      <c r="S158" s="227"/>
      <c r="T158" s="227"/>
      <c r="U158" s="227"/>
      <c r="V158" s="227"/>
      <c r="W158" s="227"/>
      <c r="X158" s="227"/>
      <c r="Y158" s="227"/>
      <c r="Z158" s="236"/>
      <c r="AA158" s="236"/>
      <c r="AB158" s="1018"/>
      <c r="AC158" s="1223">
        <f t="shared" si="12"/>
        <v>12.8</v>
      </c>
    </row>
    <row r="159" spans="1:29" ht="14.25" x14ac:dyDescent="0.2">
      <c r="A159" s="550">
        <v>44935</v>
      </c>
      <c r="B159" s="1219">
        <v>938</v>
      </c>
      <c r="C159" s="773" t="s">
        <v>613</v>
      </c>
      <c r="D159" s="602" t="s">
        <v>588</v>
      </c>
      <c r="E159" s="981" t="s">
        <v>710</v>
      </c>
      <c r="F159" s="1175" t="s">
        <v>757</v>
      </c>
      <c r="G159" s="980" t="s">
        <v>95</v>
      </c>
      <c r="H159" s="772"/>
      <c r="I159" s="1202">
        <v>5.44</v>
      </c>
      <c r="J159" s="677">
        <f t="shared" si="16"/>
        <v>5.44</v>
      </c>
      <c r="K159" s="984" t="s">
        <v>711</v>
      </c>
      <c r="L159" s="989"/>
      <c r="M159" s="989">
        <v>5.44</v>
      </c>
      <c r="N159" s="989"/>
      <c r="O159" s="845"/>
      <c r="P159" s="845"/>
      <c r="Q159" s="845"/>
      <c r="R159" s="845"/>
      <c r="S159" s="227"/>
      <c r="T159" s="227"/>
      <c r="U159" s="227"/>
      <c r="V159" s="227"/>
      <c r="W159" s="227"/>
      <c r="X159" s="227"/>
      <c r="Y159" s="227"/>
      <c r="Z159" s="236"/>
      <c r="AA159" s="236"/>
      <c r="AB159" s="1018"/>
      <c r="AC159" s="1223">
        <f t="shared" si="12"/>
        <v>5.44</v>
      </c>
    </row>
    <row r="160" spans="1:29" ht="14.25" x14ac:dyDescent="0.2">
      <c r="A160" s="550">
        <v>44935</v>
      </c>
      <c r="B160" s="22" t="s">
        <v>760</v>
      </c>
      <c r="C160" s="773" t="s">
        <v>613</v>
      </c>
      <c r="D160" s="602" t="s">
        <v>588</v>
      </c>
      <c r="E160" s="981" t="s">
        <v>800</v>
      </c>
      <c r="F160" s="600" t="s">
        <v>886</v>
      </c>
      <c r="G160" s="841" t="s">
        <v>91</v>
      </c>
      <c r="H160" s="772"/>
      <c r="I160" s="1237">
        <v>75.569999999999993</v>
      </c>
      <c r="J160" s="677">
        <f t="shared" si="16"/>
        <v>75.569999999999993</v>
      </c>
      <c r="K160" s="775" t="s">
        <v>711</v>
      </c>
      <c r="L160" s="236">
        <v>75.569999999999993</v>
      </c>
      <c r="M160" s="989"/>
      <c r="N160" s="989"/>
      <c r="O160" s="845"/>
      <c r="P160" s="845"/>
      <c r="Q160" s="845"/>
      <c r="R160" s="845"/>
      <c r="S160" s="227"/>
      <c r="T160" s="227"/>
      <c r="U160" s="227"/>
      <c r="V160" s="227"/>
      <c r="W160" s="227"/>
      <c r="X160" s="227"/>
      <c r="Y160" s="227"/>
      <c r="Z160" s="236"/>
      <c r="AA160" s="236"/>
      <c r="AB160" s="1018"/>
      <c r="AC160" s="1223">
        <f t="shared" si="12"/>
        <v>75.569999999999993</v>
      </c>
    </row>
    <row r="161" spans="1:29" ht="14.25" x14ac:dyDescent="0.2">
      <c r="A161" s="550">
        <v>44935</v>
      </c>
      <c r="B161" s="22">
        <v>939</v>
      </c>
      <c r="C161" s="773" t="s">
        <v>613</v>
      </c>
      <c r="D161" s="602" t="s">
        <v>588</v>
      </c>
      <c r="E161" s="600" t="s">
        <v>717</v>
      </c>
      <c r="F161" s="1175" t="s">
        <v>775</v>
      </c>
      <c r="G161" s="980" t="s">
        <v>90</v>
      </c>
      <c r="H161" s="837"/>
      <c r="I161" s="1237">
        <v>278.81</v>
      </c>
      <c r="J161" s="677">
        <f t="shared" si="16"/>
        <v>278.81</v>
      </c>
      <c r="K161" s="623" t="s">
        <v>711</v>
      </c>
      <c r="L161" s="227">
        <v>278.81</v>
      </c>
      <c r="M161" s="989"/>
      <c r="N161" s="989"/>
      <c r="O161" s="845"/>
      <c r="P161" s="845"/>
      <c r="Q161" s="845"/>
      <c r="R161" s="846"/>
      <c r="S161" s="235"/>
      <c r="T161" s="227"/>
      <c r="U161" s="227"/>
      <c r="V161" s="227"/>
      <c r="W161" s="227"/>
      <c r="X161" s="227"/>
      <c r="Y161" s="227"/>
      <c r="Z161" s="236"/>
      <c r="AA161" s="236"/>
      <c r="AB161" s="1018"/>
      <c r="AC161" s="1223">
        <f t="shared" si="12"/>
        <v>278.81</v>
      </c>
    </row>
    <row r="162" spans="1:29" ht="14.25" x14ac:dyDescent="0.2">
      <c r="A162" s="550">
        <v>44935</v>
      </c>
      <c r="B162" s="22">
        <v>940</v>
      </c>
      <c r="C162" s="773" t="s">
        <v>613</v>
      </c>
      <c r="D162" s="602" t="s">
        <v>588</v>
      </c>
      <c r="E162" s="600" t="s">
        <v>719</v>
      </c>
      <c r="F162" s="1177" t="s">
        <v>887</v>
      </c>
      <c r="G162" s="867" t="s">
        <v>103</v>
      </c>
      <c r="H162" s="837">
        <v>26.69</v>
      </c>
      <c r="I162" s="560">
        <v>160.13999999999999</v>
      </c>
      <c r="J162" s="677">
        <f t="shared" si="16"/>
        <v>160.13999999999999</v>
      </c>
      <c r="K162" s="847" t="s">
        <v>711</v>
      </c>
      <c r="L162" s="845"/>
      <c r="M162" s="845"/>
      <c r="N162" s="845"/>
      <c r="O162" s="845">
        <v>133.44999999999999</v>
      </c>
      <c r="P162" s="845"/>
      <c r="Q162" s="845"/>
      <c r="R162" s="845"/>
      <c r="S162" s="227"/>
      <c r="T162" s="236"/>
      <c r="U162" s="236"/>
      <c r="V162" s="236"/>
      <c r="W162" s="236"/>
      <c r="X162" s="236"/>
      <c r="Y162" s="236"/>
      <c r="Z162" s="236"/>
      <c r="AA162" s="236"/>
      <c r="AB162" s="1018"/>
      <c r="AC162" s="1223">
        <f t="shared" si="12"/>
        <v>133.44999999999999</v>
      </c>
    </row>
    <row r="163" spans="1:29" ht="14.25" x14ac:dyDescent="0.2">
      <c r="A163" s="550">
        <v>44935</v>
      </c>
      <c r="B163" s="22">
        <v>941</v>
      </c>
      <c r="C163" s="773" t="s">
        <v>613</v>
      </c>
      <c r="D163" s="602" t="s">
        <v>588</v>
      </c>
      <c r="E163" s="600" t="s">
        <v>867</v>
      </c>
      <c r="F163" s="600" t="s">
        <v>469</v>
      </c>
      <c r="G163" s="602" t="s">
        <v>115</v>
      </c>
      <c r="H163" s="838">
        <v>454.8</v>
      </c>
      <c r="I163" s="708">
        <v>2728.8</v>
      </c>
      <c r="J163" s="1244">
        <f t="shared" ref="J163:J191" si="17">+SUM(L163:AB163)+H163</f>
        <v>2728.8</v>
      </c>
      <c r="K163" s="887" t="s">
        <v>711</v>
      </c>
      <c r="L163" s="844"/>
      <c r="M163" s="845"/>
      <c r="N163" s="845"/>
      <c r="O163" s="845"/>
      <c r="P163" s="845"/>
      <c r="Q163" s="845"/>
      <c r="R163" s="846">
        <v>2274</v>
      </c>
      <c r="S163" s="235"/>
      <c r="T163" s="236"/>
      <c r="U163" s="236"/>
      <c r="V163" s="236"/>
      <c r="W163" s="236"/>
      <c r="X163" s="236"/>
      <c r="Y163" s="236"/>
      <c r="Z163" s="236"/>
      <c r="AA163" s="236"/>
      <c r="AB163" s="1018"/>
      <c r="AC163" s="1223">
        <f t="shared" si="12"/>
        <v>2274</v>
      </c>
    </row>
    <row r="164" spans="1:29" ht="14.25" x14ac:dyDescent="0.2">
      <c r="A164" s="550">
        <v>44935</v>
      </c>
      <c r="B164" s="22">
        <v>942</v>
      </c>
      <c r="C164" s="773" t="s">
        <v>613</v>
      </c>
      <c r="D164" s="602" t="s">
        <v>588</v>
      </c>
      <c r="E164" s="600" t="s">
        <v>888</v>
      </c>
      <c r="F164" s="600" t="s">
        <v>889</v>
      </c>
      <c r="G164" s="602" t="s">
        <v>97</v>
      </c>
      <c r="H164" s="842">
        <v>63</v>
      </c>
      <c r="I164" s="708">
        <v>378</v>
      </c>
      <c r="J164" s="1244">
        <f t="shared" si="17"/>
        <v>378</v>
      </c>
      <c r="K164" s="887" t="s">
        <v>711</v>
      </c>
      <c r="L164" s="844"/>
      <c r="M164" s="844">
        <v>315</v>
      </c>
      <c r="N164" s="845"/>
      <c r="O164" s="845"/>
      <c r="P164" s="845"/>
      <c r="Q164" s="845"/>
      <c r="R164" s="846"/>
      <c r="S164" s="235"/>
      <c r="T164" s="227"/>
      <c r="U164" s="227"/>
      <c r="V164" s="227"/>
      <c r="W164" s="227"/>
      <c r="X164" s="227"/>
      <c r="Y164" s="227"/>
      <c r="Z164" s="236"/>
      <c r="AA164" s="236"/>
      <c r="AB164" s="1018"/>
      <c r="AC164" s="1223">
        <f t="shared" si="12"/>
        <v>315</v>
      </c>
    </row>
    <row r="165" spans="1:29" ht="14.25" x14ac:dyDescent="0.2">
      <c r="A165" s="550">
        <v>44935</v>
      </c>
      <c r="B165" s="22">
        <v>944</v>
      </c>
      <c r="C165" s="773" t="s">
        <v>715</v>
      </c>
      <c r="D165" s="602" t="s">
        <v>588</v>
      </c>
      <c r="E165" s="600" t="s">
        <v>723</v>
      </c>
      <c r="F165" s="600" t="s">
        <v>890</v>
      </c>
      <c r="G165" s="868" t="s">
        <v>892</v>
      </c>
      <c r="H165" s="772">
        <v>2.69</v>
      </c>
      <c r="I165" s="785">
        <v>16.12</v>
      </c>
      <c r="J165" s="1244">
        <f t="shared" si="17"/>
        <v>16.12</v>
      </c>
      <c r="K165" s="887" t="s">
        <v>711</v>
      </c>
      <c r="L165" s="845"/>
      <c r="M165" s="845"/>
      <c r="N165" s="845"/>
      <c r="O165" s="845"/>
      <c r="P165" s="845"/>
      <c r="Q165" s="844"/>
      <c r="R165" s="844"/>
      <c r="S165" s="236"/>
      <c r="T165" s="236">
        <v>13.43</v>
      </c>
      <c r="U165" s="236"/>
      <c r="V165" s="236"/>
      <c r="W165" s="236"/>
      <c r="X165" s="236"/>
      <c r="Y165" s="236"/>
      <c r="Z165" s="236"/>
      <c r="AA165" s="236"/>
      <c r="AB165" s="1018"/>
      <c r="AC165" s="1223">
        <f t="shared" si="12"/>
        <v>13.43</v>
      </c>
    </row>
    <row r="166" spans="1:29" ht="14.25" x14ac:dyDescent="0.2">
      <c r="A166" s="206">
        <v>44935</v>
      </c>
      <c r="B166" s="602">
        <v>945</v>
      </c>
      <c r="C166" s="773" t="s">
        <v>613</v>
      </c>
      <c r="D166" s="602" t="s">
        <v>588</v>
      </c>
      <c r="E166" s="1177" t="s">
        <v>870</v>
      </c>
      <c r="F166" s="1177" t="s">
        <v>893</v>
      </c>
      <c r="G166" s="1178" t="s">
        <v>96</v>
      </c>
      <c r="H166" s="837"/>
      <c r="I166" s="1183">
        <v>288</v>
      </c>
      <c r="J166" s="1244">
        <f t="shared" si="17"/>
        <v>288</v>
      </c>
      <c r="K166" s="887" t="s">
        <v>711</v>
      </c>
      <c r="L166" s="844"/>
      <c r="M166" s="844">
        <v>288</v>
      </c>
      <c r="N166" s="844"/>
      <c r="O166" s="844"/>
      <c r="P166" s="844"/>
      <c r="Q166" s="844"/>
      <c r="R166" s="844"/>
      <c r="S166" s="236"/>
      <c r="T166" s="236"/>
      <c r="U166" s="236"/>
      <c r="V166" s="236"/>
      <c r="W166" s="236"/>
      <c r="X166" s="236"/>
      <c r="Y166" s="236"/>
      <c r="Z166" s="236"/>
      <c r="AA166" s="236"/>
      <c r="AB166" s="1018"/>
      <c r="AC166" s="1223">
        <f t="shared" si="12"/>
        <v>288</v>
      </c>
    </row>
    <row r="167" spans="1:29" ht="14.25" x14ac:dyDescent="0.2">
      <c r="A167" s="550">
        <v>44935</v>
      </c>
      <c r="B167" s="22">
        <v>946</v>
      </c>
      <c r="C167" s="773" t="s">
        <v>616</v>
      </c>
      <c r="D167" s="602" t="s">
        <v>588</v>
      </c>
      <c r="E167" s="600" t="s">
        <v>894</v>
      </c>
      <c r="F167" s="600" t="s">
        <v>895</v>
      </c>
      <c r="G167" s="980" t="s">
        <v>857</v>
      </c>
      <c r="H167" s="772">
        <v>1300.2</v>
      </c>
      <c r="I167" s="1184">
        <v>7801.2</v>
      </c>
      <c r="J167" s="1244">
        <f t="shared" si="17"/>
        <v>7801.2</v>
      </c>
      <c r="K167" s="775" t="s">
        <v>711</v>
      </c>
      <c r="L167" s="985"/>
      <c r="M167" s="236"/>
      <c r="N167" s="844"/>
      <c r="O167" s="844"/>
      <c r="P167" s="844"/>
      <c r="Q167" s="844"/>
      <c r="R167" s="844"/>
      <c r="S167" s="236"/>
      <c r="T167" s="236">
        <v>6501</v>
      </c>
      <c r="U167" s="236"/>
      <c r="V167" s="236"/>
      <c r="W167" s="236"/>
      <c r="X167" s="236"/>
      <c r="Y167" s="236"/>
      <c r="Z167" s="236"/>
      <c r="AA167" s="236"/>
      <c r="AB167" s="1018"/>
      <c r="AC167" s="1223">
        <f t="shared" si="12"/>
        <v>6501</v>
      </c>
    </row>
    <row r="168" spans="1:29" ht="14.25" x14ac:dyDescent="0.2">
      <c r="A168" s="550">
        <v>44937</v>
      </c>
      <c r="B168" s="602" t="s">
        <v>725</v>
      </c>
      <c r="C168" s="773" t="s">
        <v>613</v>
      </c>
      <c r="D168" s="602" t="s">
        <v>588</v>
      </c>
      <c r="E168" s="981" t="s">
        <v>726</v>
      </c>
      <c r="F168" s="1176" t="s">
        <v>727</v>
      </c>
      <c r="G168" s="980" t="s">
        <v>541</v>
      </c>
      <c r="H168" s="982">
        <v>2.09</v>
      </c>
      <c r="I168" s="1237">
        <v>12.56</v>
      </c>
      <c r="J168" s="986">
        <f t="shared" si="17"/>
        <v>12.56</v>
      </c>
      <c r="K168" s="984" t="s">
        <v>711</v>
      </c>
      <c r="L168" s="992"/>
      <c r="M168" s="992">
        <v>10.47</v>
      </c>
      <c r="N168" s="844"/>
      <c r="O168" s="844"/>
      <c r="P168" s="844"/>
      <c r="Q168" s="844"/>
      <c r="R168" s="844"/>
      <c r="S168" s="236"/>
      <c r="T168" s="236"/>
      <c r="U168" s="236"/>
      <c r="V168" s="236"/>
      <c r="W168" s="236"/>
      <c r="X168" s="236"/>
      <c r="Y168" s="236"/>
      <c r="Z168" s="236"/>
      <c r="AA168" s="236"/>
      <c r="AB168" s="1018"/>
      <c r="AC168" s="1223">
        <f t="shared" si="12"/>
        <v>10.47</v>
      </c>
    </row>
    <row r="169" spans="1:29" ht="14.25" x14ac:dyDescent="0.2">
      <c r="A169" s="550">
        <v>44963</v>
      </c>
      <c r="B169" s="22">
        <v>947</v>
      </c>
      <c r="C169" s="773" t="s">
        <v>613</v>
      </c>
      <c r="D169" s="602" t="s">
        <v>588</v>
      </c>
      <c r="E169" s="1159" t="s">
        <v>710</v>
      </c>
      <c r="F169" s="600" t="s">
        <v>901</v>
      </c>
      <c r="G169" s="980" t="s">
        <v>89</v>
      </c>
      <c r="H169" s="772"/>
      <c r="I169" s="1184">
        <v>846.59</v>
      </c>
      <c r="J169" s="677">
        <f t="shared" si="17"/>
        <v>846.59</v>
      </c>
      <c r="K169" s="887" t="s">
        <v>711</v>
      </c>
      <c r="L169" s="227">
        <v>846.59</v>
      </c>
      <c r="M169" s="227"/>
      <c r="N169" s="593"/>
      <c r="O169" s="844"/>
      <c r="P169" s="844"/>
      <c r="Q169" s="844"/>
      <c r="R169" s="844"/>
      <c r="S169" s="236"/>
      <c r="T169" s="236"/>
      <c r="U169" s="236"/>
      <c r="V169" s="653"/>
      <c r="W169" s="236"/>
      <c r="X169" s="236"/>
      <c r="Y169" s="236"/>
      <c r="Z169" s="236"/>
      <c r="AA169" s="236"/>
      <c r="AB169" s="1018"/>
      <c r="AC169" s="1223">
        <f t="shared" si="12"/>
        <v>846.59</v>
      </c>
    </row>
    <row r="170" spans="1:29" ht="14.25" x14ac:dyDescent="0.2">
      <c r="A170" s="550">
        <v>44963</v>
      </c>
      <c r="B170" s="22">
        <v>947</v>
      </c>
      <c r="C170" s="773" t="s">
        <v>613</v>
      </c>
      <c r="D170" s="602" t="s">
        <v>588</v>
      </c>
      <c r="E170" s="1159" t="s">
        <v>710</v>
      </c>
      <c r="F170" s="1175" t="s">
        <v>902</v>
      </c>
      <c r="G170" s="980" t="s">
        <v>93</v>
      </c>
      <c r="H170" s="982">
        <v>1.05</v>
      </c>
      <c r="I170" s="1184">
        <v>6.3</v>
      </c>
      <c r="J170" s="677">
        <f t="shared" si="17"/>
        <v>6.3</v>
      </c>
      <c r="K170" s="775" t="s">
        <v>711</v>
      </c>
      <c r="L170" s="992"/>
      <c r="M170" s="992">
        <v>5.25</v>
      </c>
      <c r="N170" s="845"/>
      <c r="O170" s="848"/>
      <c r="P170" s="844"/>
      <c r="Q170" s="844"/>
      <c r="R170" s="844"/>
      <c r="S170" s="236"/>
      <c r="T170" s="236"/>
      <c r="U170" s="236"/>
      <c r="V170" s="236"/>
      <c r="W170" s="236"/>
      <c r="X170" s="236"/>
      <c r="Y170" s="236"/>
      <c r="Z170" s="236"/>
      <c r="AA170" s="236"/>
      <c r="AB170" s="1018"/>
      <c r="AC170" s="1223">
        <f t="shared" si="12"/>
        <v>5.25</v>
      </c>
    </row>
    <row r="171" spans="1:29" ht="14.25" x14ac:dyDescent="0.2">
      <c r="A171" s="550">
        <v>44963</v>
      </c>
      <c r="B171" s="22">
        <v>947</v>
      </c>
      <c r="C171" s="773" t="s">
        <v>613</v>
      </c>
      <c r="D171" s="602" t="s">
        <v>588</v>
      </c>
      <c r="E171" s="1159" t="s">
        <v>710</v>
      </c>
      <c r="F171" s="1176" t="s">
        <v>903</v>
      </c>
      <c r="G171" s="980" t="s">
        <v>543</v>
      </c>
      <c r="H171" s="772"/>
      <c r="I171" s="1184">
        <v>16</v>
      </c>
      <c r="J171" s="677">
        <f t="shared" si="17"/>
        <v>16</v>
      </c>
      <c r="K171" s="984" t="s">
        <v>711</v>
      </c>
      <c r="L171" s="227"/>
      <c r="M171" s="227">
        <v>16</v>
      </c>
      <c r="N171" s="844"/>
      <c r="O171" s="844"/>
      <c r="P171" s="844"/>
      <c r="Q171" s="844"/>
      <c r="R171" s="844"/>
      <c r="S171" s="236"/>
      <c r="T171" s="236"/>
      <c r="U171" s="236"/>
      <c r="V171" s="236"/>
      <c r="W171" s="236"/>
      <c r="X171" s="236"/>
      <c r="Y171" s="236"/>
      <c r="Z171" s="236"/>
      <c r="AA171" s="236"/>
      <c r="AB171" s="1018"/>
      <c r="AC171" s="1223">
        <f t="shared" si="12"/>
        <v>16</v>
      </c>
    </row>
    <row r="172" spans="1:29" ht="14.25" x14ac:dyDescent="0.2">
      <c r="A172" s="550">
        <v>44963</v>
      </c>
      <c r="B172" s="22">
        <v>947</v>
      </c>
      <c r="C172" s="773" t="s">
        <v>613</v>
      </c>
      <c r="D172" s="602" t="s">
        <v>588</v>
      </c>
      <c r="E172" s="981" t="s">
        <v>710</v>
      </c>
      <c r="F172" s="1175" t="s">
        <v>757</v>
      </c>
      <c r="G172" s="980" t="s">
        <v>95</v>
      </c>
      <c r="H172" s="772"/>
      <c r="I172" s="1202">
        <v>5.44</v>
      </c>
      <c r="J172" s="677">
        <f t="shared" si="17"/>
        <v>5.44</v>
      </c>
      <c r="K172" s="887" t="s">
        <v>711</v>
      </c>
      <c r="L172" s="989"/>
      <c r="M172" s="989">
        <v>5.44</v>
      </c>
      <c r="N172" s="227"/>
      <c r="O172" s="653"/>
      <c r="P172" s="654"/>
      <c r="Q172" s="653"/>
      <c r="R172" s="653"/>
      <c r="S172" s="653"/>
      <c r="T172" s="653"/>
      <c r="U172" s="653"/>
      <c r="V172" s="653"/>
      <c r="W172" s="653"/>
      <c r="X172" s="653"/>
      <c r="Y172" s="653"/>
      <c r="Z172" s="653"/>
      <c r="AA172" s="653"/>
      <c r="AB172" s="1015"/>
      <c r="AC172" s="1223">
        <f t="shared" si="12"/>
        <v>5.44</v>
      </c>
    </row>
    <row r="173" spans="1:29" ht="14.25" x14ac:dyDescent="0.2">
      <c r="A173" s="550">
        <v>44963</v>
      </c>
      <c r="B173" s="22">
        <v>948</v>
      </c>
      <c r="C173" s="773" t="s">
        <v>613</v>
      </c>
      <c r="D173" s="602" t="s">
        <v>588</v>
      </c>
      <c r="E173" s="8" t="s">
        <v>719</v>
      </c>
      <c r="F173" s="8" t="s">
        <v>904</v>
      </c>
      <c r="G173" s="867" t="s">
        <v>103</v>
      </c>
      <c r="H173" s="837">
        <v>22.48</v>
      </c>
      <c r="I173" s="560">
        <v>134.88</v>
      </c>
      <c r="J173" s="677">
        <f t="shared" ref="J173" si="18">+SUM(L173:AB173)+H173</f>
        <v>134.88</v>
      </c>
      <c r="K173" s="847" t="s">
        <v>711</v>
      </c>
      <c r="L173" s="845"/>
      <c r="M173" s="845"/>
      <c r="N173" s="845"/>
      <c r="O173" s="845">
        <v>112.4</v>
      </c>
      <c r="P173" s="844"/>
      <c r="Q173" s="844"/>
      <c r="R173" s="844"/>
      <c r="S173" s="236"/>
      <c r="T173" s="236"/>
      <c r="U173" s="236"/>
      <c r="V173" s="236"/>
      <c r="W173" s="236"/>
      <c r="X173" s="236"/>
      <c r="Y173" s="236"/>
      <c r="Z173" s="236"/>
      <c r="AA173" s="236"/>
      <c r="AB173" s="1018"/>
      <c r="AC173" s="1223">
        <f t="shared" si="12"/>
        <v>112.4</v>
      </c>
    </row>
    <row r="174" spans="1:29" ht="14.25" x14ac:dyDescent="0.2">
      <c r="A174" s="550">
        <v>44963</v>
      </c>
      <c r="B174" s="22">
        <v>949</v>
      </c>
      <c r="C174" s="773" t="s">
        <v>613</v>
      </c>
      <c r="D174" s="602" t="s">
        <v>588</v>
      </c>
      <c r="E174" s="13" t="s">
        <v>721</v>
      </c>
      <c r="F174" s="1175" t="s">
        <v>722</v>
      </c>
      <c r="G174" s="980" t="s">
        <v>100</v>
      </c>
      <c r="H174" s="982">
        <v>42</v>
      </c>
      <c r="I174" s="983">
        <v>252</v>
      </c>
      <c r="J174" s="1293">
        <f>+SUM(L174:AB174)+H174</f>
        <v>252</v>
      </c>
      <c r="K174" s="994" t="s">
        <v>711</v>
      </c>
      <c r="L174" s="992"/>
      <c r="M174" s="992"/>
      <c r="N174" s="992">
        <v>210</v>
      </c>
      <c r="O174" s="845"/>
      <c r="P174" s="849"/>
      <c r="Q174" s="844"/>
      <c r="R174" s="844"/>
      <c r="S174" s="236"/>
      <c r="T174" s="236"/>
      <c r="U174" s="236"/>
      <c r="V174" s="236"/>
      <c r="W174" s="236"/>
      <c r="X174" s="236"/>
      <c r="Y174" s="236"/>
      <c r="Z174" s="236"/>
      <c r="AA174" s="236"/>
      <c r="AB174" s="1018"/>
      <c r="AC174" s="1223">
        <f t="shared" si="12"/>
        <v>210</v>
      </c>
    </row>
    <row r="175" spans="1:29" ht="14.25" x14ac:dyDescent="0.2">
      <c r="A175" s="550">
        <v>44963</v>
      </c>
      <c r="B175" s="22">
        <v>949</v>
      </c>
      <c r="C175" s="773" t="s">
        <v>613</v>
      </c>
      <c r="D175" s="602" t="s">
        <v>588</v>
      </c>
      <c r="E175" s="13" t="s">
        <v>721</v>
      </c>
      <c r="F175" s="1175" t="s">
        <v>722</v>
      </c>
      <c r="G175" s="980" t="s">
        <v>100</v>
      </c>
      <c r="H175" s="982">
        <v>42</v>
      </c>
      <c r="I175" s="983">
        <v>252</v>
      </c>
      <c r="J175" s="1293">
        <f>+SUM(L175:AB175)+H175</f>
        <v>252</v>
      </c>
      <c r="K175" s="994" t="s">
        <v>711</v>
      </c>
      <c r="L175" s="992"/>
      <c r="M175" s="992"/>
      <c r="N175" s="992">
        <v>210</v>
      </c>
      <c r="O175" s="845"/>
      <c r="P175" s="603"/>
      <c r="Q175" s="844"/>
      <c r="R175" s="844"/>
      <c r="S175" s="236"/>
      <c r="T175" s="236"/>
      <c r="U175" s="236"/>
      <c r="V175" s="236"/>
      <c r="W175" s="236"/>
      <c r="X175" s="236"/>
      <c r="Y175" s="236"/>
      <c r="Z175" s="236"/>
      <c r="AA175" s="236"/>
      <c r="AB175" s="1018"/>
      <c r="AC175" s="1223">
        <f t="shared" si="12"/>
        <v>210</v>
      </c>
    </row>
    <row r="176" spans="1:29" ht="14.25" x14ac:dyDescent="0.2">
      <c r="A176" s="550">
        <v>44963</v>
      </c>
      <c r="B176" s="22">
        <v>950</v>
      </c>
      <c r="C176" s="773" t="s">
        <v>715</v>
      </c>
      <c r="D176" s="602" t="s">
        <v>588</v>
      </c>
      <c r="E176" s="1159" t="s">
        <v>723</v>
      </c>
      <c r="F176" s="1176" t="s">
        <v>905</v>
      </c>
      <c r="G176" s="980" t="s">
        <v>892</v>
      </c>
      <c r="H176" s="772"/>
      <c r="I176" s="1184">
        <v>39.54</v>
      </c>
      <c r="J176" s="1244">
        <f t="shared" si="17"/>
        <v>39.54</v>
      </c>
      <c r="K176" s="984" t="s">
        <v>711</v>
      </c>
      <c r="L176" s="989"/>
      <c r="M176" s="989"/>
      <c r="N176" s="593"/>
      <c r="O176" s="845"/>
      <c r="P176" s="603"/>
      <c r="Q176" s="844"/>
      <c r="R176" s="844"/>
      <c r="S176" s="236"/>
      <c r="T176" s="236">
        <v>39.54</v>
      </c>
      <c r="U176" s="236"/>
      <c r="V176" s="236"/>
      <c r="W176" s="236"/>
      <c r="X176" s="236"/>
      <c r="Y176" s="236"/>
      <c r="Z176" s="236"/>
      <c r="AA176" s="236"/>
      <c r="AB176" s="1018"/>
      <c r="AC176" s="1223">
        <f t="shared" si="12"/>
        <v>39.54</v>
      </c>
    </row>
    <row r="177" spans="1:29" ht="12" customHeight="1" x14ac:dyDescent="0.2">
      <c r="A177" s="550">
        <v>44963</v>
      </c>
      <c r="B177" s="22">
        <v>951</v>
      </c>
      <c r="C177" s="773" t="s">
        <v>613</v>
      </c>
      <c r="D177" s="602" t="s">
        <v>588</v>
      </c>
      <c r="E177" s="1159" t="s">
        <v>906</v>
      </c>
      <c r="F177" s="600" t="s">
        <v>907</v>
      </c>
      <c r="G177" s="869" t="s">
        <v>541</v>
      </c>
      <c r="H177" s="772">
        <v>10</v>
      </c>
      <c r="I177" s="708">
        <v>60</v>
      </c>
      <c r="J177" s="1244">
        <f t="shared" si="17"/>
        <v>60</v>
      </c>
      <c r="K177" s="847" t="s">
        <v>711</v>
      </c>
      <c r="L177" s="845"/>
      <c r="M177" s="845">
        <v>50</v>
      </c>
      <c r="N177" s="845"/>
      <c r="O177" s="845"/>
      <c r="P177" s="844"/>
      <c r="Q177" s="844"/>
      <c r="R177" s="844"/>
      <c r="S177" s="236"/>
      <c r="T177" s="236"/>
      <c r="U177" s="236"/>
      <c r="V177" s="236"/>
      <c r="W177" s="236"/>
      <c r="X177" s="236"/>
      <c r="Y177" s="236"/>
      <c r="Z177" s="236"/>
      <c r="AA177" s="236"/>
      <c r="AB177" s="1018"/>
      <c r="AC177" s="1223">
        <f t="shared" si="12"/>
        <v>50</v>
      </c>
    </row>
    <row r="178" spans="1:29" ht="14.25" x14ac:dyDescent="0.2">
      <c r="A178" s="550">
        <v>44963</v>
      </c>
      <c r="B178" s="22">
        <v>952</v>
      </c>
      <c r="C178" s="773" t="s">
        <v>616</v>
      </c>
      <c r="D178" s="602" t="s">
        <v>588</v>
      </c>
      <c r="E178" s="1159" t="s">
        <v>909</v>
      </c>
      <c r="F178" s="1161" t="s">
        <v>910</v>
      </c>
      <c r="G178" s="1162" t="s">
        <v>857</v>
      </c>
      <c r="H178" s="772">
        <v>16.66</v>
      </c>
      <c r="I178" s="708">
        <v>99.94</v>
      </c>
      <c r="J178" s="1244">
        <f t="shared" si="17"/>
        <v>99.94</v>
      </c>
      <c r="K178" s="887" t="s">
        <v>711</v>
      </c>
      <c r="L178" s="844"/>
      <c r="M178" s="844"/>
      <c r="N178" s="844"/>
      <c r="O178" s="844"/>
      <c r="P178" s="844"/>
      <c r="Q178" s="888"/>
      <c r="R178" s="888"/>
      <c r="S178" s="783"/>
      <c r="T178" s="844">
        <v>83.28</v>
      </c>
      <c r="U178" s="783"/>
      <c r="V178" s="783"/>
      <c r="W178" s="783"/>
      <c r="X178" s="783"/>
      <c r="Y178" s="783"/>
      <c r="Z178" s="783"/>
      <c r="AA178" s="783"/>
      <c r="AB178" s="1019"/>
      <c r="AC178" s="1223">
        <f t="shared" si="12"/>
        <v>83.28</v>
      </c>
    </row>
    <row r="179" spans="1:29" ht="14.25" x14ac:dyDescent="0.2">
      <c r="A179" s="550">
        <v>44963</v>
      </c>
      <c r="B179" s="684">
        <v>953</v>
      </c>
      <c r="C179" s="1139" t="s">
        <v>613</v>
      </c>
      <c r="D179" s="602" t="s">
        <v>588</v>
      </c>
      <c r="E179" s="1159" t="s">
        <v>812</v>
      </c>
      <c r="F179" s="13" t="s">
        <v>911</v>
      </c>
      <c r="G179" s="10" t="s">
        <v>273</v>
      </c>
      <c r="H179" s="772">
        <v>13.65</v>
      </c>
      <c r="I179" s="785">
        <v>81.900000000000006</v>
      </c>
      <c r="J179" s="1244">
        <f t="shared" si="17"/>
        <v>81.900000000000006</v>
      </c>
      <c r="K179" s="984" t="s">
        <v>711</v>
      </c>
      <c r="L179" s="593"/>
      <c r="M179" s="593"/>
      <c r="N179" s="593">
        <v>68.25</v>
      </c>
      <c r="O179" s="844"/>
      <c r="P179" s="888"/>
      <c r="Q179" s="888"/>
      <c r="R179" s="888"/>
      <c r="S179" s="783"/>
      <c r="T179" s="783"/>
      <c r="U179" s="783"/>
      <c r="V179" s="783"/>
      <c r="W179" s="783"/>
      <c r="X179" s="783"/>
      <c r="Y179" s="783"/>
      <c r="Z179" s="783"/>
      <c r="AA179" s="783"/>
      <c r="AB179" s="1019"/>
      <c r="AC179" s="1223">
        <f t="shared" si="12"/>
        <v>68.25</v>
      </c>
    </row>
    <row r="180" spans="1:29" ht="14.25" x14ac:dyDescent="0.2">
      <c r="A180" s="550">
        <v>44963</v>
      </c>
      <c r="B180" s="684">
        <v>954</v>
      </c>
      <c r="C180" s="1139" t="s">
        <v>616</v>
      </c>
      <c r="D180" s="602" t="s">
        <v>588</v>
      </c>
      <c r="E180" s="13" t="s">
        <v>912</v>
      </c>
      <c r="F180" s="8" t="s">
        <v>913</v>
      </c>
      <c r="G180" s="22" t="s">
        <v>857</v>
      </c>
      <c r="H180" s="772">
        <v>238</v>
      </c>
      <c r="I180" s="708">
        <v>1428</v>
      </c>
      <c r="J180" s="1244">
        <f t="shared" si="17"/>
        <v>1428</v>
      </c>
      <c r="K180" s="847" t="s">
        <v>711</v>
      </c>
      <c r="L180" s="845"/>
      <c r="M180" s="845"/>
      <c r="N180" s="845"/>
      <c r="O180" s="844"/>
      <c r="P180" s="844"/>
      <c r="Q180" s="844"/>
      <c r="R180" s="888"/>
      <c r="S180" s="783"/>
      <c r="T180" s="783">
        <v>1190</v>
      </c>
      <c r="U180" s="783"/>
      <c r="V180" s="783"/>
      <c r="W180" s="783"/>
      <c r="X180" s="783"/>
      <c r="Y180" s="783"/>
      <c r="Z180" s="783"/>
      <c r="AA180" s="783"/>
      <c r="AB180" s="1019"/>
      <c r="AC180" s="1223">
        <f t="shared" si="12"/>
        <v>1190</v>
      </c>
    </row>
    <row r="181" spans="1:29" ht="14.25" x14ac:dyDescent="0.2">
      <c r="A181" s="550">
        <v>44965</v>
      </c>
      <c r="B181" s="22" t="s">
        <v>760</v>
      </c>
      <c r="C181" s="773" t="s">
        <v>613</v>
      </c>
      <c r="D181" s="602" t="s">
        <v>588</v>
      </c>
      <c r="E181" s="981" t="s">
        <v>800</v>
      </c>
      <c r="F181" s="600" t="s">
        <v>900</v>
      </c>
      <c r="G181" s="841" t="s">
        <v>91</v>
      </c>
      <c r="H181" s="772"/>
      <c r="I181" s="1237">
        <v>29.81</v>
      </c>
      <c r="J181" s="1244">
        <f t="shared" si="17"/>
        <v>29.81</v>
      </c>
      <c r="K181" s="887" t="s">
        <v>711</v>
      </c>
      <c r="L181" s="236">
        <v>29.81</v>
      </c>
      <c r="M181" s="989"/>
      <c r="N181" s="992"/>
      <c r="O181" s="227"/>
      <c r="P181" s="844"/>
      <c r="Q181" s="844"/>
      <c r="R181" s="844"/>
      <c r="S181" s="236"/>
      <c r="T181" s="236"/>
      <c r="U181" s="236"/>
      <c r="V181" s="236"/>
      <c r="W181" s="236"/>
      <c r="X181" s="236"/>
      <c r="Y181" s="236"/>
      <c r="Z181" s="236"/>
      <c r="AA181" s="236"/>
      <c r="AB181" s="1018"/>
      <c r="AC181" s="1223">
        <f t="shared" si="12"/>
        <v>29.81</v>
      </c>
    </row>
    <row r="182" spans="1:29" ht="14.25" x14ac:dyDescent="0.2">
      <c r="A182" s="550">
        <v>44965</v>
      </c>
      <c r="B182" s="22" t="s">
        <v>725</v>
      </c>
      <c r="C182" s="773" t="s">
        <v>613</v>
      </c>
      <c r="D182" s="602" t="s">
        <v>588</v>
      </c>
      <c r="E182" s="981" t="s">
        <v>726</v>
      </c>
      <c r="F182" s="1176" t="s">
        <v>752</v>
      </c>
      <c r="G182" s="980" t="s">
        <v>541</v>
      </c>
      <c r="H182" s="982">
        <v>1.2</v>
      </c>
      <c r="I182" s="1237">
        <v>7.2</v>
      </c>
      <c r="J182" s="1244">
        <f t="shared" si="17"/>
        <v>7.2</v>
      </c>
      <c r="K182" s="984" t="s">
        <v>711</v>
      </c>
      <c r="L182" s="992"/>
      <c r="M182" s="992">
        <v>6</v>
      </c>
      <c r="N182" s="593"/>
      <c r="O182" s="844"/>
      <c r="P182" s="844"/>
      <c r="Q182" s="844"/>
      <c r="R182" s="844"/>
      <c r="S182" s="236"/>
      <c r="T182" s="236"/>
      <c r="U182" s="236"/>
      <c r="V182" s="236"/>
      <c r="W182" s="236"/>
      <c r="X182" s="236"/>
      <c r="Y182" s="236"/>
      <c r="Z182" s="236"/>
      <c r="AA182" s="236"/>
      <c r="AB182" s="1018"/>
      <c r="AC182" s="1223">
        <f t="shared" si="12"/>
        <v>6</v>
      </c>
    </row>
    <row r="183" spans="1:29" ht="14.25" x14ac:dyDescent="0.2">
      <c r="A183" s="780">
        <v>44991</v>
      </c>
      <c r="B183" s="684">
        <v>955</v>
      </c>
      <c r="C183" s="773" t="s">
        <v>613</v>
      </c>
      <c r="D183" s="602" t="s">
        <v>588</v>
      </c>
      <c r="E183" s="1159" t="s">
        <v>710</v>
      </c>
      <c r="F183" s="600" t="s">
        <v>916</v>
      </c>
      <c r="G183" s="980" t="s">
        <v>89</v>
      </c>
      <c r="H183" s="772"/>
      <c r="I183" s="1184">
        <v>846.59</v>
      </c>
      <c r="J183" s="1244">
        <f t="shared" si="17"/>
        <v>846.59</v>
      </c>
      <c r="K183" s="887" t="s">
        <v>711</v>
      </c>
      <c r="L183" s="227">
        <v>846.59</v>
      </c>
      <c r="M183" s="227"/>
      <c r="N183" s="593"/>
      <c r="O183" s="844"/>
      <c r="P183" s="888"/>
      <c r="Q183" s="888"/>
      <c r="R183" s="888"/>
      <c r="S183" s="783"/>
      <c r="T183" s="783"/>
      <c r="U183" s="783"/>
      <c r="V183" s="783"/>
      <c r="W183" s="783"/>
      <c r="X183" s="783"/>
      <c r="Y183" s="783"/>
      <c r="Z183" s="783"/>
      <c r="AA183" s="783"/>
      <c r="AB183" s="1019"/>
      <c r="AC183" s="1223">
        <f t="shared" si="12"/>
        <v>846.59</v>
      </c>
    </row>
    <row r="184" spans="1:29" ht="14.25" x14ac:dyDescent="0.2">
      <c r="A184" s="780">
        <v>44991</v>
      </c>
      <c r="B184" s="684">
        <v>955</v>
      </c>
      <c r="C184" s="773" t="s">
        <v>613</v>
      </c>
      <c r="D184" s="602" t="s">
        <v>588</v>
      </c>
      <c r="E184" s="1159" t="s">
        <v>710</v>
      </c>
      <c r="F184" s="1175" t="s">
        <v>917</v>
      </c>
      <c r="G184" s="980" t="s">
        <v>93</v>
      </c>
      <c r="H184" s="982">
        <v>1.05</v>
      </c>
      <c r="I184" s="1184">
        <v>6.3</v>
      </c>
      <c r="J184" s="1244">
        <f t="shared" si="17"/>
        <v>6.3</v>
      </c>
      <c r="K184" s="775" t="s">
        <v>711</v>
      </c>
      <c r="L184" s="992"/>
      <c r="M184" s="992">
        <v>5.25</v>
      </c>
      <c r="N184" s="845"/>
      <c r="O184" s="848"/>
      <c r="P184" s="888"/>
      <c r="Q184" s="888"/>
      <c r="R184" s="888"/>
      <c r="S184" s="783"/>
      <c r="T184" s="783"/>
      <c r="U184" s="783"/>
      <c r="V184" s="783"/>
      <c r="W184" s="783"/>
      <c r="X184" s="783"/>
      <c r="Y184" s="783"/>
      <c r="Z184" s="783"/>
      <c r="AA184" s="783"/>
      <c r="AB184" s="1019"/>
      <c r="AC184" s="1223">
        <f t="shared" si="12"/>
        <v>5.25</v>
      </c>
    </row>
    <row r="185" spans="1:29" ht="14.25" x14ac:dyDescent="0.2">
      <c r="A185" s="780">
        <v>44991</v>
      </c>
      <c r="B185" s="684">
        <v>955</v>
      </c>
      <c r="C185" s="773" t="s">
        <v>613</v>
      </c>
      <c r="D185" s="602" t="s">
        <v>588</v>
      </c>
      <c r="E185" s="1159" t="s">
        <v>710</v>
      </c>
      <c r="F185" s="1176" t="s">
        <v>918</v>
      </c>
      <c r="G185" s="980" t="s">
        <v>543</v>
      </c>
      <c r="H185" s="772"/>
      <c r="I185" s="1184">
        <v>16</v>
      </c>
      <c r="J185" s="1244">
        <f t="shared" si="17"/>
        <v>16</v>
      </c>
      <c r="K185" s="984" t="s">
        <v>711</v>
      </c>
      <c r="L185" s="227"/>
      <c r="M185" s="227">
        <v>16</v>
      </c>
      <c r="N185" s="844"/>
      <c r="O185" s="844"/>
      <c r="P185" s="888"/>
      <c r="Q185" s="888"/>
      <c r="R185" s="888"/>
      <c r="S185" s="783"/>
      <c r="T185" s="783"/>
      <c r="U185" s="783"/>
      <c r="V185" s="783"/>
      <c r="W185" s="783"/>
      <c r="X185" s="783"/>
      <c r="Y185" s="783"/>
      <c r="Z185" s="783"/>
      <c r="AA185" s="783"/>
      <c r="AB185" s="1019"/>
      <c r="AC185" s="1223">
        <f t="shared" si="12"/>
        <v>16</v>
      </c>
    </row>
    <row r="186" spans="1:29" ht="14.25" x14ac:dyDescent="0.2">
      <c r="A186" s="780">
        <v>44993</v>
      </c>
      <c r="B186" s="22" t="s">
        <v>760</v>
      </c>
      <c r="C186" s="773" t="s">
        <v>613</v>
      </c>
      <c r="D186" s="602" t="s">
        <v>588</v>
      </c>
      <c r="E186" s="981" t="s">
        <v>800</v>
      </c>
      <c r="F186" s="600" t="s">
        <v>900</v>
      </c>
      <c r="G186" s="841" t="s">
        <v>91</v>
      </c>
      <c r="H186" s="772"/>
      <c r="I186" s="1237">
        <v>29.81</v>
      </c>
      <c r="J186" s="1244">
        <f t="shared" si="17"/>
        <v>29.81</v>
      </c>
      <c r="K186" s="887" t="s">
        <v>711</v>
      </c>
      <c r="L186" s="236">
        <v>29.81</v>
      </c>
      <c r="M186" s="989"/>
      <c r="N186" s="782"/>
      <c r="O186" s="783"/>
      <c r="P186" s="783"/>
      <c r="Q186" s="783"/>
      <c r="R186" s="783"/>
      <c r="S186" s="783"/>
      <c r="T186" s="783"/>
      <c r="U186" s="783"/>
      <c r="V186" s="783"/>
      <c r="W186" s="783"/>
      <c r="X186" s="783"/>
      <c r="Y186" s="783"/>
      <c r="Z186" s="783"/>
      <c r="AA186" s="783"/>
      <c r="AB186" s="1019"/>
      <c r="AC186" s="1223">
        <f t="shared" si="12"/>
        <v>29.81</v>
      </c>
    </row>
    <row r="187" spans="1:29" ht="14.25" x14ac:dyDescent="0.2">
      <c r="A187" s="780">
        <v>44991</v>
      </c>
      <c r="B187" s="684">
        <v>956</v>
      </c>
      <c r="C187" s="773" t="s">
        <v>613</v>
      </c>
      <c r="D187" s="602" t="s">
        <v>588</v>
      </c>
      <c r="E187" s="8" t="s">
        <v>719</v>
      </c>
      <c r="F187" s="8" t="s">
        <v>904</v>
      </c>
      <c r="G187" s="867" t="s">
        <v>103</v>
      </c>
      <c r="H187" s="837">
        <v>22.84</v>
      </c>
      <c r="I187" s="560">
        <v>137.04</v>
      </c>
      <c r="J187" s="1244">
        <f t="shared" si="17"/>
        <v>137.04</v>
      </c>
      <c r="K187" s="847" t="s">
        <v>711</v>
      </c>
      <c r="L187" s="845"/>
      <c r="M187" s="845"/>
      <c r="N187" s="845"/>
      <c r="O187" s="845">
        <v>114.2</v>
      </c>
      <c r="P187" s="783"/>
      <c r="Q187" s="783"/>
      <c r="R187" s="783"/>
      <c r="S187" s="783"/>
      <c r="T187" s="783"/>
      <c r="U187" s="783"/>
      <c r="V187" s="783"/>
      <c r="W187" s="783"/>
      <c r="X187" s="783"/>
      <c r="Y187" s="783"/>
      <c r="Z187" s="783"/>
      <c r="AA187" s="783"/>
      <c r="AB187" s="1019"/>
      <c r="AC187" s="1223">
        <f t="shared" si="12"/>
        <v>114.2</v>
      </c>
    </row>
    <row r="188" spans="1:29" ht="14.25" x14ac:dyDescent="0.2">
      <c r="A188" s="780">
        <v>44991</v>
      </c>
      <c r="B188" s="22">
        <v>957</v>
      </c>
      <c r="C188" s="773" t="s">
        <v>613</v>
      </c>
      <c r="D188" s="602" t="s">
        <v>588</v>
      </c>
      <c r="E188" s="13" t="s">
        <v>721</v>
      </c>
      <c r="F188" s="1175" t="s">
        <v>722</v>
      </c>
      <c r="G188" s="980" t="s">
        <v>100</v>
      </c>
      <c r="H188" s="982">
        <v>42</v>
      </c>
      <c r="I188" s="983">
        <v>252</v>
      </c>
      <c r="J188" s="1293">
        <f>+SUM(L188:AB188)+H188</f>
        <v>252</v>
      </c>
      <c r="K188" s="994" t="s">
        <v>711</v>
      </c>
      <c r="L188" s="992"/>
      <c r="M188" s="992"/>
      <c r="N188" s="992">
        <v>210</v>
      </c>
      <c r="O188" s="896"/>
      <c r="P188" s="783"/>
      <c r="Q188" s="783"/>
      <c r="R188" s="783"/>
      <c r="S188" s="783"/>
      <c r="T188" s="783"/>
      <c r="U188" s="783"/>
      <c r="V188" s="783"/>
      <c r="W188" s="783"/>
      <c r="X188" s="783"/>
      <c r="Y188" s="783"/>
      <c r="Z188" s="783"/>
      <c r="AA188" s="783"/>
      <c r="AB188" s="1019"/>
      <c r="AC188" s="1223">
        <f t="shared" si="12"/>
        <v>210</v>
      </c>
    </row>
    <row r="189" spans="1:29" ht="14.25" x14ac:dyDescent="0.2">
      <c r="A189" s="780">
        <v>44991</v>
      </c>
      <c r="B189" s="22">
        <v>958</v>
      </c>
      <c r="C189" s="773" t="s">
        <v>715</v>
      </c>
      <c r="D189" s="602" t="s">
        <v>588</v>
      </c>
      <c r="E189" s="1159" t="s">
        <v>723</v>
      </c>
      <c r="F189" s="1176" t="s">
        <v>919</v>
      </c>
      <c r="G189" s="980" t="s">
        <v>857</v>
      </c>
      <c r="H189" s="772"/>
      <c r="I189" s="1184">
        <v>5.58</v>
      </c>
      <c r="J189" s="1244">
        <f t="shared" ref="J189" si="19">+SUM(L189:AB189)+H189</f>
        <v>5.58</v>
      </c>
      <c r="K189" s="984" t="s">
        <v>711</v>
      </c>
      <c r="L189" s="989"/>
      <c r="M189" s="989"/>
      <c r="N189" s="593"/>
      <c r="O189" s="845"/>
      <c r="P189" s="603"/>
      <c r="Q189" s="844"/>
      <c r="R189" s="844"/>
      <c r="S189" s="236"/>
      <c r="T189" s="236">
        <v>5.58</v>
      </c>
      <c r="U189" s="783"/>
      <c r="V189" s="783"/>
      <c r="W189" s="783"/>
      <c r="X189" s="783"/>
      <c r="Y189" s="783"/>
      <c r="Z189" s="783"/>
      <c r="AA189" s="783"/>
      <c r="AB189" s="1019"/>
      <c r="AC189" s="1223">
        <f t="shared" si="12"/>
        <v>5.58</v>
      </c>
    </row>
    <row r="190" spans="1:29" ht="14.25" x14ac:dyDescent="0.2">
      <c r="A190" s="780"/>
      <c r="B190" s="684"/>
      <c r="C190" s="1139"/>
      <c r="D190" s="602"/>
      <c r="E190" s="8"/>
      <c r="F190" s="8"/>
      <c r="G190" s="8"/>
      <c r="H190" s="772"/>
      <c r="I190" s="558"/>
      <c r="J190" s="1244">
        <f t="shared" si="17"/>
        <v>0</v>
      </c>
      <c r="K190" s="1241"/>
      <c r="L190" s="593"/>
      <c r="M190" s="593"/>
      <c r="N190" s="593"/>
      <c r="O190" s="783"/>
      <c r="P190" s="783"/>
      <c r="Q190" s="783"/>
      <c r="R190" s="783"/>
      <c r="S190" s="783"/>
      <c r="T190" s="783"/>
      <c r="U190" s="783"/>
      <c r="V190" s="783"/>
      <c r="W190" s="783"/>
      <c r="X190" s="783"/>
      <c r="Y190" s="783"/>
      <c r="Z190" s="783"/>
      <c r="AA190" s="783"/>
      <c r="AB190" s="1019"/>
      <c r="AC190" s="1223">
        <f t="shared" si="12"/>
        <v>0</v>
      </c>
    </row>
    <row r="191" spans="1:29" ht="14.1" customHeight="1" x14ac:dyDescent="0.2">
      <c r="A191" s="780"/>
      <c r="B191" s="684"/>
      <c r="C191" s="1139"/>
      <c r="D191" s="602"/>
      <c r="E191" s="13"/>
      <c r="F191" s="13"/>
      <c r="G191" s="12"/>
      <c r="H191" s="839"/>
      <c r="I191" s="781"/>
      <c r="J191" s="1244">
        <f t="shared" si="17"/>
        <v>0</v>
      </c>
      <c r="K191" s="1241"/>
      <c r="L191" s="782"/>
      <c r="M191" s="782"/>
      <c r="N191" s="782"/>
      <c r="O191" s="783"/>
      <c r="P191" s="783"/>
      <c r="Q191" s="783"/>
      <c r="R191" s="783"/>
      <c r="S191" s="783"/>
      <c r="T191" s="783"/>
      <c r="U191" s="783"/>
      <c r="V191" s="783"/>
      <c r="W191" s="783"/>
      <c r="X191" s="783"/>
      <c r="Y191" s="783"/>
      <c r="Z191" s="783"/>
      <c r="AA191" s="783"/>
      <c r="AB191" s="1019"/>
      <c r="AC191" s="1223">
        <f t="shared" si="12"/>
        <v>0</v>
      </c>
    </row>
    <row r="192" spans="1:29" ht="15.95" customHeight="1" thickBot="1" x14ac:dyDescent="0.25">
      <c r="A192" s="211"/>
      <c r="B192" s="596"/>
      <c r="C192" s="1135"/>
      <c r="D192" s="596"/>
      <c r="E192" s="211"/>
      <c r="F192" s="211" t="s">
        <v>15</v>
      </c>
      <c r="G192" s="211"/>
      <c r="H192" s="570">
        <f>SUM(H156:H190)</f>
        <v>2303.4000000000005</v>
      </c>
      <c r="I192" s="1240">
        <f>SUM(I156:I190)</f>
        <v>17514.310000000001</v>
      </c>
      <c r="J192" s="1245">
        <f>SUM(J156:J190)</f>
        <v>17514.310000000001</v>
      </c>
      <c r="K192" s="700"/>
      <c r="L192" s="1020">
        <f t="shared" ref="L192:AB192" si="20">+SUM(L156:L191)</f>
        <v>3305.13</v>
      </c>
      <c r="M192" s="1020">
        <f t="shared" si="20"/>
        <v>740.65000000000009</v>
      </c>
      <c r="N192" s="1020">
        <f t="shared" si="20"/>
        <v>698.25</v>
      </c>
      <c r="O192" s="1020">
        <f t="shared" si="20"/>
        <v>360.05</v>
      </c>
      <c r="P192" s="1020">
        <f t="shared" si="20"/>
        <v>0</v>
      </c>
      <c r="Q192" s="1020">
        <f t="shared" si="20"/>
        <v>0</v>
      </c>
      <c r="R192" s="1020">
        <f t="shared" si="20"/>
        <v>2274</v>
      </c>
      <c r="S192" s="1020">
        <f t="shared" si="20"/>
        <v>0</v>
      </c>
      <c r="T192" s="1020">
        <f t="shared" si="20"/>
        <v>7832.83</v>
      </c>
      <c r="U192" s="1020">
        <f t="shared" si="20"/>
        <v>0</v>
      </c>
      <c r="V192" s="1020">
        <f t="shared" si="20"/>
        <v>0</v>
      </c>
      <c r="W192" s="1020">
        <f t="shared" si="20"/>
        <v>0</v>
      </c>
      <c r="X192" s="1020">
        <f t="shared" si="20"/>
        <v>0</v>
      </c>
      <c r="Y192" s="1020">
        <f t="shared" si="20"/>
        <v>0</v>
      </c>
      <c r="Z192" s="1020">
        <f t="shared" si="20"/>
        <v>0</v>
      </c>
      <c r="AA192" s="1020">
        <f t="shared" si="20"/>
        <v>0</v>
      </c>
      <c r="AB192" s="1020">
        <f t="shared" si="20"/>
        <v>0</v>
      </c>
      <c r="AC192" s="1223">
        <f t="shared" si="12"/>
        <v>15210.91</v>
      </c>
    </row>
    <row r="193" spans="1:29" ht="15" thickBot="1" x14ac:dyDescent="0.25">
      <c r="A193" s="243"/>
      <c r="B193" s="599"/>
      <c r="C193" s="1142"/>
      <c r="D193" s="599"/>
      <c r="E193" s="243"/>
      <c r="F193" s="243" t="s">
        <v>13</v>
      </c>
      <c r="G193" s="243"/>
      <c r="H193" s="569">
        <f t="shared" ref="H193:AB193" si="21">SUM(H192+H149+H95+H47)</f>
        <v>4691.2700000000004</v>
      </c>
      <c r="I193" s="569">
        <f t="shared" si="21"/>
        <v>45191.63</v>
      </c>
      <c r="J193" s="569">
        <f t="shared" si="21"/>
        <v>45191.63</v>
      </c>
      <c r="K193" s="703">
        <f t="shared" si="21"/>
        <v>0</v>
      </c>
      <c r="L193" s="569">
        <f t="shared" si="21"/>
        <v>10914.150000000001</v>
      </c>
      <c r="M193" s="569">
        <f t="shared" si="21"/>
        <v>3069.0400000000004</v>
      </c>
      <c r="N193" s="569">
        <f t="shared" si="21"/>
        <v>7874.3</v>
      </c>
      <c r="O193" s="569">
        <f t="shared" si="21"/>
        <v>1418.15</v>
      </c>
      <c r="P193" s="569">
        <f t="shared" si="21"/>
        <v>551.24</v>
      </c>
      <c r="Q193" s="569">
        <f t="shared" si="21"/>
        <v>2175</v>
      </c>
      <c r="R193" s="569">
        <f t="shared" si="21"/>
        <v>3026.7999999999997</v>
      </c>
      <c r="S193" s="569">
        <f t="shared" si="21"/>
        <v>259.99</v>
      </c>
      <c r="T193" s="569">
        <f t="shared" si="21"/>
        <v>10158.35</v>
      </c>
      <c r="U193" s="569">
        <f t="shared" si="21"/>
        <v>1053.3400000000001</v>
      </c>
      <c r="V193" s="569">
        <f t="shared" si="21"/>
        <v>0</v>
      </c>
      <c r="W193" s="569">
        <f t="shared" si="21"/>
        <v>0</v>
      </c>
      <c r="X193" s="569">
        <f t="shared" si="21"/>
        <v>0</v>
      </c>
      <c r="Y193" s="569">
        <f t="shared" si="21"/>
        <v>0</v>
      </c>
      <c r="Z193" s="569">
        <f t="shared" si="21"/>
        <v>0</v>
      </c>
      <c r="AA193" s="569">
        <f t="shared" si="21"/>
        <v>0</v>
      </c>
      <c r="AB193" s="657">
        <f t="shared" si="21"/>
        <v>0</v>
      </c>
      <c r="AC193" s="1223">
        <f>SUM(L193:AB193)</f>
        <v>40500.36</v>
      </c>
    </row>
    <row r="194" spans="1:29" ht="15" thickTop="1" x14ac:dyDescent="0.2">
      <c r="A194" s="129" t="s">
        <v>1</v>
      </c>
      <c r="B194" s="129" t="s">
        <v>2</v>
      </c>
      <c r="C194" s="1131" t="s">
        <v>333</v>
      </c>
      <c r="D194" s="129" t="s">
        <v>10</v>
      </c>
      <c r="E194" s="129" t="s">
        <v>3</v>
      </c>
      <c r="F194" s="129" t="s">
        <v>4</v>
      </c>
      <c r="G194" s="129"/>
      <c r="H194" s="551" t="s">
        <v>10</v>
      </c>
      <c r="I194" s="573" t="s">
        <v>5</v>
      </c>
      <c r="J194" s="127"/>
      <c r="K194" s="238" t="s">
        <v>7</v>
      </c>
      <c r="L194" s="129" t="str">
        <f t="shared" ref="L194:AB194" si="22">L7</f>
        <v>STAFF COSTS</v>
      </c>
      <c r="M194" s="129" t="str">
        <f t="shared" si="22"/>
        <v>ADMINISTRATION COSTS</v>
      </c>
      <c r="N194" s="129" t="str">
        <f t="shared" si="22"/>
        <v>PARK &amp; OPEN SPACES</v>
      </c>
      <c r="O194" s="129" t="str">
        <f t="shared" si="22"/>
        <v>CHURCHYARD</v>
      </c>
      <c r="P194" s="129" t="str">
        <f t="shared" si="22"/>
        <v>SUBSCRIPTIONS</v>
      </c>
      <c r="Q194" s="129" t="str">
        <f t="shared" si="22"/>
        <v xml:space="preserve">GRANTS &amp; DONATIONS </v>
      </c>
      <c r="R194" s="129" t="str">
        <f t="shared" si="22"/>
        <v>OTHER</v>
      </c>
      <c r="S194" s="129" t="str">
        <f t="shared" si="22"/>
        <v>CONTINGENCY</v>
      </c>
      <c r="T194" s="129" t="str">
        <f t="shared" si="22"/>
        <v>EARMARKED RESERVE FUNDS</v>
      </c>
      <c r="U194" s="129" t="str">
        <f t="shared" si="22"/>
        <v xml:space="preserve">CAPITAL </v>
      </c>
      <c r="V194" s="129">
        <f t="shared" si="22"/>
        <v>0</v>
      </c>
      <c r="W194" s="129">
        <f t="shared" si="22"/>
        <v>0</v>
      </c>
      <c r="X194" s="129">
        <f t="shared" si="22"/>
        <v>0</v>
      </c>
      <c r="Y194" s="129" t="str">
        <f t="shared" si="22"/>
        <v>Cap Project</v>
      </c>
      <c r="Z194" s="129" t="str">
        <f t="shared" si="22"/>
        <v>Cap Project</v>
      </c>
      <c r="AA194" s="129" t="str">
        <f t="shared" si="22"/>
        <v>Cap Project</v>
      </c>
      <c r="AB194" s="1005" t="str">
        <f t="shared" si="22"/>
        <v>Other</v>
      </c>
      <c r="AC194" s="1223">
        <f>SUM(L194:AB194)</f>
        <v>0</v>
      </c>
    </row>
    <row r="195" spans="1:29" ht="15" thickBot="1" x14ac:dyDescent="0.25">
      <c r="A195" s="130"/>
      <c r="B195" s="130"/>
      <c r="C195" s="1132" t="s">
        <v>334</v>
      </c>
      <c r="D195" s="130" t="s">
        <v>328</v>
      </c>
      <c r="E195" s="130"/>
      <c r="F195" s="130"/>
      <c r="G195" s="130"/>
      <c r="H195" s="553"/>
      <c r="I195" s="574"/>
      <c r="J195" s="126"/>
      <c r="K195" s="239"/>
      <c r="L195" s="130"/>
      <c r="M195" s="130"/>
      <c r="N195" s="130"/>
      <c r="O195" s="130"/>
      <c r="P195" s="130"/>
      <c r="Q195" s="130"/>
      <c r="R195" s="130"/>
      <c r="S195" s="130"/>
      <c r="T195" s="130"/>
      <c r="U195" s="130"/>
      <c r="V195" s="130"/>
      <c r="W195" s="130"/>
      <c r="X195" s="130"/>
      <c r="Y195" s="130"/>
      <c r="Z195" s="130"/>
      <c r="AA195" s="130"/>
      <c r="AB195" s="1006"/>
      <c r="AC195" s="1223">
        <f>SUM(L195:AB195)</f>
        <v>0</v>
      </c>
    </row>
    <row r="196" spans="1:29" ht="14.25" x14ac:dyDescent="0.2">
      <c r="A196" s="79"/>
      <c r="B196" s="595"/>
      <c r="C196" s="1141"/>
      <c r="D196" s="595"/>
      <c r="E196" s="79"/>
      <c r="F196" s="79"/>
      <c r="G196" s="79"/>
      <c r="H196" s="571"/>
      <c r="I196" s="572"/>
      <c r="J196" s="131"/>
      <c r="K196" s="701"/>
      <c r="L196" s="79"/>
      <c r="M196" s="79"/>
      <c r="N196" s="79"/>
      <c r="O196" s="79"/>
      <c r="P196" s="79"/>
      <c r="Q196" s="79"/>
      <c r="R196" s="79"/>
      <c r="S196" s="79"/>
      <c r="T196" s="79"/>
      <c r="U196" s="79"/>
      <c r="V196" s="79"/>
      <c r="W196" s="79"/>
      <c r="X196" s="79"/>
      <c r="Y196" s="79"/>
      <c r="Z196" s="79"/>
      <c r="AA196" s="79"/>
      <c r="AB196" s="50"/>
      <c r="AC196" s="1223">
        <f>SUM(L196:AB196)</f>
        <v>0</v>
      </c>
    </row>
    <row r="197" spans="1:29" ht="15" thickBot="1" x14ac:dyDescent="0.25">
      <c r="A197" s="243"/>
      <c r="B197" s="599"/>
      <c r="C197" s="1142"/>
      <c r="D197" s="599"/>
      <c r="E197" s="243"/>
      <c r="F197" s="244" t="s">
        <v>16</v>
      </c>
      <c r="G197" s="244"/>
      <c r="H197" s="575">
        <f>H193</f>
        <v>4691.2700000000004</v>
      </c>
      <c r="I197" s="575">
        <f>I193</f>
        <v>45191.63</v>
      </c>
      <c r="J197" s="575">
        <f>J193</f>
        <v>45191.63</v>
      </c>
      <c r="K197" s="704"/>
      <c r="L197" s="233">
        <f t="shared" ref="L197:AB197" si="23">+L151+L192</f>
        <v>10914.15</v>
      </c>
      <c r="M197" s="233">
        <f t="shared" si="23"/>
        <v>3069.0400000000004</v>
      </c>
      <c r="N197" s="233">
        <f t="shared" si="23"/>
        <v>7874.3</v>
      </c>
      <c r="O197" s="233">
        <f t="shared" si="23"/>
        <v>1418.15</v>
      </c>
      <c r="P197" s="233">
        <f t="shared" si="23"/>
        <v>551.24</v>
      </c>
      <c r="Q197" s="233">
        <f t="shared" si="23"/>
        <v>2175</v>
      </c>
      <c r="R197" s="233">
        <f t="shared" si="23"/>
        <v>3026.8</v>
      </c>
      <c r="S197" s="233">
        <f t="shared" si="23"/>
        <v>259.99</v>
      </c>
      <c r="T197" s="233">
        <f t="shared" si="23"/>
        <v>10158.35</v>
      </c>
      <c r="U197" s="233">
        <f t="shared" si="23"/>
        <v>1053.3400000000001</v>
      </c>
      <c r="V197" s="233">
        <f t="shared" si="23"/>
        <v>0</v>
      </c>
      <c r="W197" s="233">
        <f t="shared" si="23"/>
        <v>0</v>
      </c>
      <c r="X197" s="233">
        <f t="shared" si="23"/>
        <v>0</v>
      </c>
      <c r="Y197" s="233">
        <f t="shared" si="23"/>
        <v>0</v>
      </c>
      <c r="Z197" s="233">
        <f t="shared" si="23"/>
        <v>0</v>
      </c>
      <c r="AA197" s="233">
        <f t="shared" si="23"/>
        <v>0</v>
      </c>
      <c r="AB197" s="1021">
        <f t="shared" si="23"/>
        <v>0</v>
      </c>
      <c r="AC197" s="1223">
        <f>SUM(L197:AB197)</f>
        <v>40500.36</v>
      </c>
    </row>
    <row r="198" spans="1:29" ht="13.5" thickTop="1" x14ac:dyDescent="0.2">
      <c r="A198" s="1"/>
      <c r="B198" s="12"/>
      <c r="C198" s="1130"/>
      <c r="D198" s="12"/>
      <c r="E198" s="1"/>
      <c r="F198" s="1"/>
      <c r="G198" s="1"/>
      <c r="H198" s="784"/>
      <c r="I198" s="96"/>
      <c r="J198" s="1"/>
      <c r="K198" s="12"/>
      <c r="L198" s="1"/>
      <c r="M198" s="1"/>
      <c r="N198" s="1"/>
      <c r="O198" s="1"/>
      <c r="P198" s="1"/>
      <c r="Q198" s="1"/>
      <c r="R198" s="1"/>
      <c r="S198" s="1"/>
      <c r="T198" s="1"/>
      <c r="U198" s="1"/>
      <c r="V198" s="1"/>
      <c r="W198" s="1"/>
      <c r="X198" s="1"/>
      <c r="Y198" s="1"/>
      <c r="Z198" s="1"/>
      <c r="AA198" s="1"/>
      <c r="AB198" s="1"/>
      <c r="AC198" s="1"/>
    </row>
    <row r="199" spans="1:29" x14ac:dyDescent="0.2">
      <c r="A199" s="1"/>
      <c r="B199" s="12"/>
      <c r="C199" s="1130"/>
      <c r="D199" s="12"/>
      <c r="E199" s="1"/>
      <c r="F199" s="1"/>
      <c r="G199" s="1"/>
      <c r="H199" s="96"/>
      <c r="I199" s="96"/>
      <c r="J199" s="1"/>
      <c r="K199" s="12"/>
      <c r="L199" s="1"/>
      <c r="M199" s="1"/>
      <c r="N199" s="1"/>
      <c r="O199" s="1"/>
      <c r="P199" s="1"/>
      <c r="Q199" s="1"/>
      <c r="R199" s="1"/>
      <c r="S199" s="1"/>
      <c r="T199" s="1"/>
      <c r="U199" s="1"/>
      <c r="V199" s="1"/>
      <c r="W199" s="1"/>
      <c r="X199" s="1"/>
      <c r="Y199" s="1"/>
      <c r="Z199" s="1"/>
      <c r="AA199" s="1"/>
      <c r="AB199" s="1"/>
      <c r="AC199" s="1"/>
    </row>
    <row r="200" spans="1:29" x14ac:dyDescent="0.2">
      <c r="A200" s="1"/>
      <c r="B200" s="12"/>
      <c r="C200" s="1130"/>
      <c r="D200" s="12"/>
      <c r="E200" s="1"/>
      <c r="F200" s="1"/>
      <c r="G200" s="1"/>
      <c r="H200" s="96"/>
      <c r="I200" s="96"/>
      <c r="J200" s="1"/>
      <c r="K200" s="12"/>
      <c r="L200" s="1"/>
      <c r="M200" s="1"/>
      <c r="N200" s="1"/>
      <c r="O200" s="1"/>
      <c r="P200" s="1"/>
      <c r="Q200" s="1"/>
      <c r="R200" s="1"/>
      <c r="S200" s="1"/>
      <c r="T200" s="1"/>
      <c r="U200" s="1"/>
      <c r="V200" s="1"/>
      <c r="W200" s="1"/>
      <c r="X200" s="1"/>
      <c r="Y200" s="1"/>
      <c r="Z200" s="1"/>
      <c r="AA200" s="1"/>
      <c r="AB200" s="1"/>
    </row>
  </sheetData>
  <autoFilter ref="A9:AC47" xr:uid="{10E6555B-7ED3-4C65-B4B0-6E88419EE3B4}"/>
  <phoneticPr fontId="6" type="noConversion"/>
  <pageMargins left="0.11811023622047245" right="0" top="0.98425196850393704" bottom="0.39370078740157483" header="0.51181102362204722" footer="0"/>
  <pageSetup paperSize="9" scale="81" fitToWidth="2" fitToHeight="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4228-6D9C-4A85-809D-8227AA87B5F4}">
  <sheetPr codeName="Sheet4">
    <pageSetUpPr fitToPage="1"/>
  </sheetPr>
  <dimension ref="A1:G161"/>
  <sheetViews>
    <sheetView topLeftCell="A145" workbookViewId="0">
      <selection activeCell="L184" sqref="L184"/>
    </sheetView>
  </sheetViews>
  <sheetFormatPr defaultRowHeight="12.75" outlineLevelRow="2" x14ac:dyDescent="0.2"/>
  <cols>
    <col min="1" max="1" width="18.42578125" bestFit="1" customWidth="1"/>
    <col min="2" max="2" width="29.85546875" bestFit="1" customWidth="1"/>
    <col min="3" max="3" width="41.28515625" bestFit="1" customWidth="1"/>
    <col min="5" max="6" width="9.5703125" bestFit="1" customWidth="1"/>
    <col min="7" max="7" width="10.5703125" bestFit="1" customWidth="1"/>
  </cols>
  <sheetData>
    <row r="1" spans="1:7" x14ac:dyDescent="0.2">
      <c r="A1" s="138" t="s">
        <v>648</v>
      </c>
      <c r="B1" s="709" t="s">
        <v>664</v>
      </c>
    </row>
    <row r="2" spans="1:7" x14ac:dyDescent="0.2">
      <c r="A2" s="709"/>
    </row>
    <row r="3" spans="1:7" x14ac:dyDescent="0.2">
      <c r="A3" s="1213" t="s">
        <v>641</v>
      </c>
      <c r="B3" s="1213" t="s">
        <v>662</v>
      </c>
      <c r="C3" s="1208"/>
      <c r="D3" s="1209"/>
      <c r="E3" s="1210"/>
      <c r="F3" s="1211"/>
      <c r="G3" s="1212"/>
    </row>
    <row r="4" spans="1:7" x14ac:dyDescent="0.2">
      <c r="A4" s="1214" t="s">
        <v>593</v>
      </c>
      <c r="B4" s="1214" t="s">
        <v>649</v>
      </c>
      <c r="C4" s="1214" t="s">
        <v>633</v>
      </c>
      <c r="D4" s="1214" t="s">
        <v>634</v>
      </c>
      <c r="E4" s="1214" t="s">
        <v>10</v>
      </c>
      <c r="F4" s="1214" t="s">
        <v>583</v>
      </c>
      <c r="G4" s="1214" t="s">
        <v>466</v>
      </c>
    </row>
    <row r="5" spans="1:7" x14ac:dyDescent="0.2">
      <c r="A5" s="1208" t="s">
        <v>146</v>
      </c>
      <c r="B5" s="1208" t="s">
        <v>762</v>
      </c>
      <c r="C5" s="1208" t="s">
        <v>763</v>
      </c>
      <c r="D5" s="1209"/>
      <c r="E5" s="1210">
        <v>35.15</v>
      </c>
      <c r="F5" s="1211">
        <v>210.9</v>
      </c>
      <c r="G5" s="1212">
        <v>175.75</v>
      </c>
    </row>
    <row r="6" spans="1:7" ht="13.5" thickBot="1" x14ac:dyDescent="0.25">
      <c r="A6" s="1215" t="s">
        <v>18</v>
      </c>
      <c r="B6" s="1218" t="s">
        <v>662</v>
      </c>
      <c r="C6" s="1215"/>
      <c r="D6" s="1216"/>
      <c r="E6" s="1217">
        <f>SUM(E5)</f>
        <v>35.15</v>
      </c>
      <c r="F6" s="1217">
        <f>SUM(F5)</f>
        <v>210.9</v>
      </c>
      <c r="G6" s="1217">
        <f>SUM(G5)</f>
        <v>175.75</v>
      </c>
    </row>
    <row r="7" spans="1:7" ht="13.5" thickTop="1" x14ac:dyDescent="0.2">
      <c r="A7" s="709"/>
    </row>
    <row r="8" spans="1:7" x14ac:dyDescent="0.2">
      <c r="A8" s="709"/>
    </row>
    <row r="9" spans="1:7" x14ac:dyDescent="0.2">
      <c r="A9" s="1253" t="s">
        <v>593</v>
      </c>
      <c r="B9" s="1253" t="s">
        <v>632</v>
      </c>
      <c r="C9" s="1253" t="s">
        <v>633</v>
      </c>
      <c r="D9" s="1253" t="s">
        <v>634</v>
      </c>
      <c r="E9" s="1253" t="s">
        <v>10</v>
      </c>
      <c r="F9" s="1253" t="s">
        <v>583</v>
      </c>
      <c r="G9" s="1253" t="s">
        <v>466</v>
      </c>
    </row>
    <row r="10" spans="1:7" ht="14.25" outlineLevel="2" x14ac:dyDescent="0.2">
      <c r="A10" s="602" t="s">
        <v>146</v>
      </c>
      <c r="B10" s="981" t="s">
        <v>719</v>
      </c>
      <c r="C10" s="1175" t="s">
        <v>720</v>
      </c>
      <c r="D10" s="980" t="s">
        <v>103</v>
      </c>
      <c r="E10" s="982">
        <v>20.14</v>
      </c>
      <c r="F10" s="1257">
        <v>120.86</v>
      </c>
      <c r="G10" s="1258">
        <f>F10-E10</f>
        <v>100.72</v>
      </c>
    </row>
    <row r="11" spans="1:7" ht="14.25" outlineLevel="2" x14ac:dyDescent="0.2">
      <c r="A11" s="602" t="s">
        <v>146</v>
      </c>
      <c r="B11" s="981" t="s">
        <v>719</v>
      </c>
      <c r="C11" s="1175" t="s">
        <v>720</v>
      </c>
      <c r="D11" s="980" t="s">
        <v>103</v>
      </c>
      <c r="E11" s="982">
        <v>25.05</v>
      </c>
      <c r="F11" s="1257">
        <v>150.30000000000001</v>
      </c>
      <c r="G11" s="1258">
        <f>F11-E11</f>
        <v>125.25000000000001</v>
      </c>
    </row>
    <row r="12" spans="1:7" ht="14.25" outlineLevel="2" x14ac:dyDescent="0.2">
      <c r="A12" s="602" t="s">
        <v>146</v>
      </c>
      <c r="B12" s="981" t="s">
        <v>719</v>
      </c>
      <c r="C12" s="1175" t="s">
        <v>720</v>
      </c>
      <c r="D12" s="980" t="s">
        <v>103</v>
      </c>
      <c r="E12" s="772">
        <v>20.99</v>
      </c>
      <c r="F12" s="1257">
        <v>125.96</v>
      </c>
      <c r="G12" s="1258">
        <f>F12-E12</f>
        <v>104.97</v>
      </c>
    </row>
    <row r="13" spans="1:7" ht="15" outlineLevel="1" x14ac:dyDescent="0.25">
      <c r="A13" s="1268"/>
      <c r="B13" s="1269" t="s">
        <v>764</v>
      </c>
      <c r="C13" s="1270"/>
      <c r="D13" s="1271"/>
      <c r="E13" s="1272">
        <f>SUBTOTAL(9,E10:E12)</f>
        <v>66.179999999999993</v>
      </c>
      <c r="F13" s="1273">
        <f>SUBTOTAL(9,F10:F12)</f>
        <v>397.12</v>
      </c>
      <c r="G13" s="1207">
        <f>SUBTOTAL(9,G10:G12)</f>
        <v>330.94000000000005</v>
      </c>
    </row>
    <row r="14" spans="1:7" ht="14.25" outlineLevel="2" x14ac:dyDescent="0.2">
      <c r="A14" s="602" t="s">
        <v>146</v>
      </c>
      <c r="B14" s="981" t="s">
        <v>721</v>
      </c>
      <c r="C14" s="1175" t="s">
        <v>722</v>
      </c>
      <c r="D14" s="980" t="s">
        <v>100</v>
      </c>
      <c r="E14" s="982">
        <v>35.33</v>
      </c>
      <c r="F14" s="1257">
        <v>212</v>
      </c>
      <c r="G14" s="1258">
        <f>F14-E14</f>
        <v>176.67000000000002</v>
      </c>
    </row>
    <row r="15" spans="1:7" ht="14.25" outlineLevel="2" x14ac:dyDescent="0.2">
      <c r="A15" s="602" t="s">
        <v>146</v>
      </c>
      <c r="B15" s="981" t="s">
        <v>721</v>
      </c>
      <c r="C15" s="1175" t="s">
        <v>722</v>
      </c>
      <c r="D15" s="980" t="s">
        <v>100</v>
      </c>
      <c r="E15" s="982">
        <v>42</v>
      </c>
      <c r="F15" s="1257">
        <v>252</v>
      </c>
      <c r="G15" s="1258">
        <f>F15-E15</f>
        <v>210</v>
      </c>
    </row>
    <row r="16" spans="1:7" ht="14.25" outlineLevel="2" x14ac:dyDescent="0.2">
      <c r="A16" s="602" t="s">
        <v>146</v>
      </c>
      <c r="B16" s="981" t="s">
        <v>721</v>
      </c>
      <c r="C16" s="1175" t="s">
        <v>722</v>
      </c>
      <c r="D16" s="980" t="s">
        <v>100</v>
      </c>
      <c r="E16" s="982">
        <v>42</v>
      </c>
      <c r="F16" s="1257">
        <v>252</v>
      </c>
      <c r="G16" s="1258">
        <f>F16-E16</f>
        <v>210</v>
      </c>
    </row>
    <row r="17" spans="1:7" ht="15" outlineLevel="1" x14ac:dyDescent="0.25">
      <c r="A17" s="1268"/>
      <c r="B17" s="1269" t="s">
        <v>765</v>
      </c>
      <c r="C17" s="1270"/>
      <c r="D17" s="1271"/>
      <c r="E17" s="1274">
        <f>SUBTOTAL(9,E14:E16)</f>
        <v>119.33</v>
      </c>
      <c r="F17" s="1273">
        <f>SUBTOTAL(9,F14:F16)</f>
        <v>716</v>
      </c>
      <c r="G17" s="1207">
        <f>SUBTOTAL(9,G14:G16)</f>
        <v>596.67000000000007</v>
      </c>
    </row>
    <row r="18" spans="1:7" ht="14.25" outlineLevel="2" x14ac:dyDescent="0.2">
      <c r="A18" s="602" t="s">
        <v>146</v>
      </c>
      <c r="B18" s="981" t="s">
        <v>726</v>
      </c>
      <c r="C18" s="1176" t="s">
        <v>727</v>
      </c>
      <c r="D18" s="980" t="s">
        <v>541</v>
      </c>
      <c r="E18" s="982">
        <v>2.09</v>
      </c>
      <c r="F18" s="1259">
        <v>12.56</v>
      </c>
      <c r="G18" s="1258">
        <f>F18-E18</f>
        <v>10.47</v>
      </c>
    </row>
    <row r="19" spans="1:7" ht="14.25" outlineLevel="2" x14ac:dyDescent="0.2">
      <c r="A19" s="602" t="s">
        <v>146</v>
      </c>
      <c r="B19" s="1177" t="s">
        <v>726</v>
      </c>
      <c r="C19" s="1177" t="s">
        <v>752</v>
      </c>
      <c r="D19" s="602" t="s">
        <v>541</v>
      </c>
      <c r="E19" s="772">
        <v>1.2</v>
      </c>
      <c r="F19" s="1261">
        <v>7.2</v>
      </c>
      <c r="G19" s="1258">
        <f>F19-E19</f>
        <v>6</v>
      </c>
    </row>
    <row r="20" spans="1:7" ht="15" outlineLevel="1" x14ac:dyDescent="0.2">
      <c r="A20" s="1275"/>
      <c r="B20" s="1276" t="s">
        <v>766</v>
      </c>
      <c r="C20" s="1276"/>
      <c r="D20" s="1275"/>
      <c r="E20" s="1272">
        <f>SUBTOTAL(9,E18:E19)</f>
        <v>3.29</v>
      </c>
      <c r="F20" s="1277">
        <f>SUBTOTAL(9,F18:F19)</f>
        <v>19.760000000000002</v>
      </c>
      <c r="G20" s="1207">
        <f>SUBTOTAL(9,G18:G19)</f>
        <v>16.47</v>
      </c>
    </row>
    <row r="21" spans="1:7" ht="14.25" outlineLevel="2" x14ac:dyDescent="0.2">
      <c r="A21" s="602" t="s">
        <v>146</v>
      </c>
      <c r="B21" s="600" t="s">
        <v>737</v>
      </c>
      <c r="C21" s="1175" t="s">
        <v>738</v>
      </c>
      <c r="D21" s="980" t="s">
        <v>322</v>
      </c>
      <c r="E21" s="772">
        <v>72</v>
      </c>
      <c r="F21" s="1257">
        <v>432</v>
      </c>
      <c r="G21" s="1258">
        <f>F21-E21</f>
        <v>360</v>
      </c>
    </row>
    <row r="22" spans="1:7" ht="15" outlineLevel="1" x14ac:dyDescent="0.25">
      <c r="A22" s="1275"/>
      <c r="B22" s="1278" t="s">
        <v>767</v>
      </c>
      <c r="C22" s="1279"/>
      <c r="D22" s="1280"/>
      <c r="E22" s="1272">
        <f>SUBTOTAL(9,E21:E21)</f>
        <v>72</v>
      </c>
      <c r="F22" s="1273">
        <f>SUBTOTAL(9,F21:F21)</f>
        <v>432</v>
      </c>
      <c r="G22" s="1207">
        <f>SUBTOTAL(9,G21:G21)</f>
        <v>360</v>
      </c>
    </row>
    <row r="23" spans="1:7" ht="14.25" outlineLevel="2" x14ac:dyDescent="0.2">
      <c r="A23" s="602" t="s">
        <v>146</v>
      </c>
      <c r="B23" s="600" t="s">
        <v>733</v>
      </c>
      <c r="C23" s="1175" t="s">
        <v>734</v>
      </c>
      <c r="D23" s="980" t="s">
        <v>548</v>
      </c>
      <c r="E23" s="772">
        <v>56.4</v>
      </c>
      <c r="F23" s="1257">
        <v>338.4</v>
      </c>
      <c r="G23" s="1258">
        <f>F23-E23</f>
        <v>282</v>
      </c>
    </row>
    <row r="24" spans="1:7" ht="15" outlineLevel="1" x14ac:dyDescent="0.25">
      <c r="A24" s="1275"/>
      <c r="B24" s="1278" t="s">
        <v>768</v>
      </c>
      <c r="C24" s="1279"/>
      <c r="D24" s="1280"/>
      <c r="E24" s="1272">
        <f>SUBTOTAL(9,E23:E23)</f>
        <v>56.4</v>
      </c>
      <c r="F24" s="1273">
        <f>SUBTOTAL(9,F23:F23)</f>
        <v>338.4</v>
      </c>
      <c r="G24" s="1207">
        <f>SUBTOTAL(9,G23:G23)</f>
        <v>282</v>
      </c>
    </row>
    <row r="25" spans="1:7" ht="14.25" outlineLevel="2" x14ac:dyDescent="0.2">
      <c r="A25" s="602" t="s">
        <v>146</v>
      </c>
      <c r="B25" s="1159" t="s">
        <v>710</v>
      </c>
      <c r="C25" s="1175" t="s">
        <v>712</v>
      </c>
      <c r="D25" s="980" t="s">
        <v>93</v>
      </c>
      <c r="E25" s="982">
        <v>1</v>
      </c>
      <c r="F25" s="1257">
        <v>6</v>
      </c>
      <c r="G25" s="1258">
        <f>F25-E25</f>
        <v>5</v>
      </c>
    </row>
    <row r="26" spans="1:7" ht="14.25" outlineLevel="2" x14ac:dyDescent="0.2">
      <c r="A26" s="602" t="s">
        <v>146</v>
      </c>
      <c r="B26" s="1159" t="s">
        <v>710</v>
      </c>
      <c r="C26" s="1175" t="s">
        <v>729</v>
      </c>
      <c r="D26" s="980" t="s">
        <v>93</v>
      </c>
      <c r="E26" s="982">
        <v>1</v>
      </c>
      <c r="F26" s="1257">
        <v>6</v>
      </c>
      <c r="G26" s="1258">
        <f>F26-E26</f>
        <v>5</v>
      </c>
    </row>
    <row r="27" spans="1:7" ht="14.25" outlineLevel="2" x14ac:dyDescent="0.2">
      <c r="A27" s="602" t="s">
        <v>146</v>
      </c>
      <c r="B27" s="600" t="s">
        <v>710</v>
      </c>
      <c r="C27" s="600" t="s">
        <v>732</v>
      </c>
      <c r="D27" s="980" t="s">
        <v>575</v>
      </c>
      <c r="E27" s="772">
        <v>3.11</v>
      </c>
      <c r="F27" s="1257">
        <v>18.63</v>
      </c>
      <c r="G27" s="1258">
        <f>F27-E27</f>
        <v>15.52</v>
      </c>
    </row>
    <row r="28" spans="1:7" ht="15" outlineLevel="1" x14ac:dyDescent="0.25">
      <c r="A28" s="1275"/>
      <c r="B28" s="1278" t="s">
        <v>769</v>
      </c>
      <c r="C28" s="1278"/>
      <c r="D28" s="1280"/>
      <c r="E28" s="1272">
        <f>SUBTOTAL(9,E25:E27)</f>
        <v>5.1099999999999994</v>
      </c>
      <c r="F28" s="1273">
        <f>SUBTOTAL(9,F25:F27)</f>
        <v>30.63</v>
      </c>
      <c r="G28" s="1207">
        <f>SUBTOTAL(9,G25:G27)</f>
        <v>25.52</v>
      </c>
    </row>
    <row r="29" spans="1:7" ht="14.25" outlineLevel="2" x14ac:dyDescent="0.2">
      <c r="A29" s="602" t="s">
        <v>146</v>
      </c>
      <c r="B29" s="1177" t="s">
        <v>746</v>
      </c>
      <c r="C29" s="1177" t="s">
        <v>747</v>
      </c>
      <c r="D29" s="602" t="s">
        <v>273</v>
      </c>
      <c r="E29" s="772">
        <v>18.2</v>
      </c>
      <c r="F29" s="1261">
        <v>109.2</v>
      </c>
      <c r="G29" s="1258">
        <f>F29-E29</f>
        <v>91</v>
      </c>
    </row>
    <row r="30" spans="1:7" ht="30" outlineLevel="1" x14ac:dyDescent="0.2">
      <c r="A30" s="1275"/>
      <c r="B30" s="1276" t="s">
        <v>770</v>
      </c>
      <c r="C30" s="1276"/>
      <c r="D30" s="1275"/>
      <c r="E30" s="1272">
        <f>SUBTOTAL(9,E29:E29)</f>
        <v>18.2</v>
      </c>
      <c r="F30" s="1277">
        <f>SUBTOTAL(9,F29:F29)</f>
        <v>109.2</v>
      </c>
      <c r="G30" s="1207">
        <f>SUBTOTAL(9,G29:G29)</f>
        <v>91</v>
      </c>
    </row>
    <row r="31" spans="1:7" ht="14.25" outlineLevel="2" x14ac:dyDescent="0.2">
      <c r="A31" s="602" t="s">
        <v>146</v>
      </c>
      <c r="B31" s="1177" t="s">
        <v>742</v>
      </c>
      <c r="C31" s="1177" t="s">
        <v>743</v>
      </c>
      <c r="D31" s="602" t="s">
        <v>575</v>
      </c>
      <c r="E31" s="772">
        <v>462</v>
      </c>
      <c r="F31" s="1260">
        <v>2772</v>
      </c>
      <c r="G31" s="1258">
        <f>F31-E31</f>
        <v>2310</v>
      </c>
    </row>
    <row r="32" spans="1:7" ht="15" outlineLevel="1" x14ac:dyDescent="0.2">
      <c r="A32" s="1275"/>
      <c r="B32" s="1281" t="s">
        <v>771</v>
      </c>
      <c r="C32" s="1276"/>
      <c r="D32" s="1275"/>
      <c r="E32" s="1272">
        <f>SUBTOTAL(9,E31:E31)</f>
        <v>462</v>
      </c>
      <c r="F32" s="1282">
        <f>SUBTOTAL(9,F31:F31)</f>
        <v>2772</v>
      </c>
      <c r="G32" s="1207">
        <f>SUBTOTAL(9,G31:G31)</f>
        <v>2310</v>
      </c>
    </row>
    <row r="33" spans="1:7" ht="28.5" outlineLevel="2" x14ac:dyDescent="0.2">
      <c r="A33" s="602" t="s">
        <v>146</v>
      </c>
      <c r="B33" s="1182" t="s">
        <v>735</v>
      </c>
      <c r="C33" s="1177" t="s">
        <v>753</v>
      </c>
      <c r="D33" s="980" t="s">
        <v>125</v>
      </c>
      <c r="E33" s="772">
        <v>6.98</v>
      </c>
      <c r="F33" s="1262">
        <v>6.98</v>
      </c>
      <c r="G33" s="1258">
        <f>F33-E33</f>
        <v>0</v>
      </c>
    </row>
    <row r="34" spans="1:7" ht="30" outlineLevel="1" x14ac:dyDescent="0.25">
      <c r="A34" s="1283"/>
      <c r="B34" s="1284" t="s">
        <v>772</v>
      </c>
      <c r="C34" s="1284"/>
      <c r="D34" s="1285"/>
      <c r="E34" s="1286">
        <f>SUBTOTAL(9,E33:E33)</f>
        <v>6.98</v>
      </c>
      <c r="F34" s="1287">
        <f>SUBTOTAL(9,F33:F33)</f>
        <v>6.98</v>
      </c>
      <c r="G34" s="1288">
        <f>SUBTOTAL(9,G33:G33)</f>
        <v>0</v>
      </c>
    </row>
    <row r="35" spans="1:7" ht="15" x14ac:dyDescent="0.2">
      <c r="A35" s="1179"/>
      <c r="B35" s="1267" t="s">
        <v>217</v>
      </c>
      <c r="C35" s="1263"/>
      <c r="D35" s="1264"/>
      <c r="E35" s="1265">
        <f>SUBTOTAL(9,E10:E33)</f>
        <v>809.49</v>
      </c>
      <c r="F35" s="1266">
        <f>SUBTOTAL(9,F10:F33)</f>
        <v>4822.0899999999992</v>
      </c>
      <c r="G35" s="1256">
        <f>SUBTOTAL(9,G10:G33)</f>
        <v>4012.6000000000004</v>
      </c>
    </row>
    <row r="38" spans="1:7" x14ac:dyDescent="0.2">
      <c r="A38" s="138" t="s">
        <v>648</v>
      </c>
      <c r="B38" s="709" t="s">
        <v>821</v>
      </c>
    </row>
    <row r="39" spans="1:7" x14ac:dyDescent="0.2">
      <c r="A39" s="138"/>
      <c r="B39" s="709"/>
    </row>
    <row r="40" spans="1:7" x14ac:dyDescent="0.2">
      <c r="A40" s="1213" t="s">
        <v>641</v>
      </c>
      <c r="B40" s="1213" t="s">
        <v>662</v>
      </c>
      <c r="C40" s="1208"/>
      <c r="D40" s="1209"/>
      <c r="E40" s="1210"/>
      <c r="F40" s="1211"/>
      <c r="G40" s="1212"/>
    </row>
    <row r="41" spans="1:7" x14ac:dyDescent="0.2">
      <c r="A41" s="1214" t="s">
        <v>593</v>
      </c>
      <c r="B41" s="1214" t="s">
        <v>649</v>
      </c>
      <c r="C41" s="1214" t="s">
        <v>633</v>
      </c>
      <c r="D41" s="1214" t="s">
        <v>634</v>
      </c>
      <c r="E41" s="1214" t="s">
        <v>10</v>
      </c>
      <c r="F41" s="1214" t="s">
        <v>583</v>
      </c>
      <c r="G41" s="1214" t="s">
        <v>466</v>
      </c>
    </row>
    <row r="42" spans="1:7" x14ac:dyDescent="0.2">
      <c r="A42" s="1208" t="s">
        <v>147</v>
      </c>
      <c r="B42" s="1208"/>
      <c r="C42" s="1208"/>
      <c r="D42" s="1209"/>
      <c r="E42" s="1210">
        <v>0</v>
      </c>
      <c r="F42" s="1211">
        <v>0</v>
      </c>
      <c r="G42" s="1212">
        <v>0</v>
      </c>
    </row>
    <row r="43" spans="1:7" ht="13.5" thickBot="1" x14ac:dyDescent="0.25">
      <c r="A43" s="1215" t="s">
        <v>18</v>
      </c>
      <c r="B43" s="1218" t="s">
        <v>662</v>
      </c>
      <c r="C43" s="1215"/>
      <c r="D43" s="1216"/>
      <c r="E43" s="1217">
        <f>SUM(E42)</f>
        <v>0</v>
      </c>
      <c r="F43" s="1217">
        <f>SUM(F42)</f>
        <v>0</v>
      </c>
      <c r="G43" s="1217">
        <f>SUM(G42)</f>
        <v>0</v>
      </c>
    </row>
    <row r="44" spans="1:7" ht="13.5" thickTop="1" x14ac:dyDescent="0.2">
      <c r="A44" s="1327"/>
      <c r="B44" s="1328"/>
      <c r="C44" s="1327"/>
      <c r="D44" s="1329"/>
      <c r="E44" s="1330"/>
      <c r="F44" s="1330"/>
      <c r="G44" s="1330"/>
    </row>
    <row r="45" spans="1:7" x14ac:dyDescent="0.2">
      <c r="A45" s="1253" t="s">
        <v>593</v>
      </c>
      <c r="B45" s="1253" t="s">
        <v>632</v>
      </c>
      <c r="C45" s="1253" t="s">
        <v>633</v>
      </c>
      <c r="D45" s="1253" t="s">
        <v>634</v>
      </c>
      <c r="E45" s="1253" t="s">
        <v>10</v>
      </c>
      <c r="F45" s="1253" t="s">
        <v>583</v>
      </c>
      <c r="G45" s="1253" t="s">
        <v>466</v>
      </c>
    </row>
    <row r="46" spans="1:7" ht="14.25" outlineLevel="2" x14ac:dyDescent="0.2">
      <c r="A46" s="22" t="s">
        <v>147</v>
      </c>
      <c r="B46" s="600" t="s">
        <v>719</v>
      </c>
      <c r="C46" s="1175" t="s">
        <v>720</v>
      </c>
      <c r="D46" s="980" t="s">
        <v>103</v>
      </c>
      <c r="E46" s="772">
        <v>19.73</v>
      </c>
      <c r="F46" s="1202">
        <v>118.4</v>
      </c>
      <c r="G46" s="677">
        <f>F46-E46</f>
        <v>98.67</v>
      </c>
    </row>
    <row r="47" spans="1:7" ht="14.25" outlineLevel="2" x14ac:dyDescent="0.2">
      <c r="A47" s="22" t="s">
        <v>147</v>
      </c>
      <c r="B47" s="600" t="s">
        <v>719</v>
      </c>
      <c r="C47" s="1175" t="s">
        <v>720</v>
      </c>
      <c r="D47" s="980" t="s">
        <v>103</v>
      </c>
      <c r="E47" s="837">
        <v>23.97</v>
      </c>
      <c r="F47" s="1202">
        <v>143.82</v>
      </c>
      <c r="G47" s="677">
        <f>F47-E47</f>
        <v>119.85</v>
      </c>
    </row>
    <row r="48" spans="1:7" ht="14.25" outlineLevel="2" x14ac:dyDescent="0.2">
      <c r="A48" s="22" t="s">
        <v>147</v>
      </c>
      <c r="B48" s="1302" t="s">
        <v>719</v>
      </c>
      <c r="C48" s="1175" t="s">
        <v>720</v>
      </c>
      <c r="D48" s="980" t="s">
        <v>103</v>
      </c>
      <c r="E48" s="772">
        <v>19.64</v>
      </c>
      <c r="F48" s="1202">
        <v>117.86</v>
      </c>
      <c r="G48" s="677">
        <f>F48-E48</f>
        <v>98.22</v>
      </c>
    </row>
    <row r="49" spans="1:7" ht="14.25" outlineLevel="1" x14ac:dyDescent="0.2">
      <c r="A49" s="1306"/>
      <c r="B49" s="1307" t="s">
        <v>764</v>
      </c>
      <c r="C49" s="1270"/>
      <c r="D49" s="1271"/>
      <c r="E49" s="1308">
        <f>SUBTOTAL(9,E46:E48)</f>
        <v>63.34</v>
      </c>
      <c r="F49" s="1309">
        <f>SUBTOTAL(9,F46:F48)</f>
        <v>380.08000000000004</v>
      </c>
      <c r="G49" s="1289">
        <f>SUBTOTAL(9,G46:G48)</f>
        <v>316.74</v>
      </c>
    </row>
    <row r="50" spans="1:7" outlineLevel="2" x14ac:dyDescent="0.2">
      <c r="A50" s="22" t="s">
        <v>147</v>
      </c>
      <c r="B50" s="13" t="s">
        <v>814</v>
      </c>
      <c r="C50" s="8" t="s">
        <v>815</v>
      </c>
      <c r="D50" s="1303" t="s">
        <v>99</v>
      </c>
      <c r="E50" s="772">
        <v>32.33</v>
      </c>
      <c r="F50" s="785">
        <v>193.99</v>
      </c>
      <c r="G50" s="677">
        <f>F50-E50</f>
        <v>161.66000000000003</v>
      </c>
    </row>
    <row r="51" spans="1:7" outlineLevel="1" x14ac:dyDescent="0.2">
      <c r="A51" s="1306"/>
      <c r="B51" s="1310" t="s">
        <v>822</v>
      </c>
      <c r="C51" s="1311"/>
      <c r="D51" s="1268"/>
      <c r="E51" s="1308">
        <f>SUBTOTAL(9,E50:E50)</f>
        <v>32.33</v>
      </c>
      <c r="F51" s="1312">
        <f>SUBTOTAL(9,F50:F50)</f>
        <v>193.99</v>
      </c>
      <c r="G51" s="1289">
        <f>SUBTOTAL(9,G50:G50)</f>
        <v>161.66000000000003</v>
      </c>
    </row>
    <row r="52" spans="1:7" ht="14.25" outlineLevel="2" x14ac:dyDescent="0.2">
      <c r="A52" s="22" t="s">
        <v>147</v>
      </c>
      <c r="B52" s="8" t="s">
        <v>721</v>
      </c>
      <c r="C52" s="1175" t="s">
        <v>722</v>
      </c>
      <c r="D52" s="980" t="s">
        <v>100</v>
      </c>
      <c r="E52" s="982">
        <v>42</v>
      </c>
      <c r="F52" s="983">
        <v>252</v>
      </c>
      <c r="G52" s="677">
        <f>F52-E52</f>
        <v>210</v>
      </c>
    </row>
    <row r="53" spans="1:7" ht="14.25" outlineLevel="2" x14ac:dyDescent="0.2">
      <c r="A53" s="22" t="s">
        <v>147</v>
      </c>
      <c r="B53" s="8" t="s">
        <v>721</v>
      </c>
      <c r="C53" s="1175" t="s">
        <v>722</v>
      </c>
      <c r="D53" s="980" t="s">
        <v>100</v>
      </c>
      <c r="E53" s="1297">
        <v>42</v>
      </c>
      <c r="F53" s="983">
        <v>252</v>
      </c>
      <c r="G53" s="677">
        <f>F53-E53</f>
        <v>210</v>
      </c>
    </row>
    <row r="54" spans="1:7" ht="14.25" outlineLevel="2" x14ac:dyDescent="0.2">
      <c r="A54" s="22" t="s">
        <v>147</v>
      </c>
      <c r="B54" s="8" t="s">
        <v>721</v>
      </c>
      <c r="C54" s="1175" t="s">
        <v>722</v>
      </c>
      <c r="D54" s="980" t="s">
        <v>100</v>
      </c>
      <c r="E54" s="982">
        <v>42</v>
      </c>
      <c r="F54" s="983">
        <v>252</v>
      </c>
      <c r="G54" s="677">
        <f>F54-E54</f>
        <v>210</v>
      </c>
    </row>
    <row r="55" spans="1:7" outlineLevel="2" x14ac:dyDescent="0.2">
      <c r="A55" s="22" t="s">
        <v>147</v>
      </c>
      <c r="B55" s="8" t="s">
        <v>721</v>
      </c>
      <c r="C55" s="8" t="s">
        <v>810</v>
      </c>
      <c r="D55" s="1303" t="s">
        <v>125</v>
      </c>
      <c r="E55" s="772">
        <v>32</v>
      </c>
      <c r="F55" s="557">
        <v>192</v>
      </c>
      <c r="G55" s="677">
        <f>F55-E55</f>
        <v>160</v>
      </c>
    </row>
    <row r="56" spans="1:7" outlineLevel="2" x14ac:dyDescent="0.2">
      <c r="A56" s="22" t="s">
        <v>147</v>
      </c>
      <c r="B56" s="8" t="s">
        <v>721</v>
      </c>
      <c r="C56" s="8" t="s">
        <v>809</v>
      </c>
      <c r="D56" s="1303" t="s">
        <v>322</v>
      </c>
      <c r="E56" s="837">
        <v>44</v>
      </c>
      <c r="F56" s="557">
        <v>264</v>
      </c>
      <c r="G56" s="677">
        <f>F56-E56</f>
        <v>220</v>
      </c>
    </row>
    <row r="57" spans="1:7" outlineLevel="1" x14ac:dyDescent="0.2">
      <c r="A57" s="1306"/>
      <c r="B57" s="1310" t="s">
        <v>765</v>
      </c>
      <c r="C57" s="1311"/>
      <c r="D57" s="1268"/>
      <c r="E57" s="1313">
        <f>SUBTOTAL(9,E52:E56)</f>
        <v>202</v>
      </c>
      <c r="F57" s="1312">
        <f>SUBTOTAL(9,F52:F56)</f>
        <v>1212</v>
      </c>
      <c r="G57" s="1289">
        <f>SUBTOTAL(9,G52:G56)</f>
        <v>1010</v>
      </c>
    </row>
    <row r="58" spans="1:7" ht="14.25" outlineLevel="2" x14ac:dyDescent="0.2">
      <c r="A58" s="22" t="s">
        <v>147</v>
      </c>
      <c r="B58" s="1294" t="s">
        <v>726</v>
      </c>
      <c r="C58" s="1176" t="s">
        <v>727</v>
      </c>
      <c r="D58" s="980" t="s">
        <v>541</v>
      </c>
      <c r="E58" s="982">
        <v>2.09</v>
      </c>
      <c r="F58" s="1237">
        <v>12.56</v>
      </c>
      <c r="G58" s="677">
        <f>F58-E58</f>
        <v>10.47</v>
      </c>
    </row>
    <row r="59" spans="1:7" ht="14.25" outlineLevel="2" x14ac:dyDescent="0.2">
      <c r="A59" s="22" t="s">
        <v>147</v>
      </c>
      <c r="B59" s="981" t="s">
        <v>726</v>
      </c>
      <c r="C59" s="1176" t="s">
        <v>752</v>
      </c>
      <c r="D59" s="980" t="s">
        <v>541</v>
      </c>
      <c r="E59" s="982">
        <v>1.2</v>
      </c>
      <c r="F59" s="1237">
        <v>7.2</v>
      </c>
      <c r="G59" s="677">
        <f>F59-E59</f>
        <v>6</v>
      </c>
    </row>
    <row r="60" spans="1:7" ht="14.25" outlineLevel="2" x14ac:dyDescent="0.2">
      <c r="A60" s="22" t="s">
        <v>147</v>
      </c>
      <c r="B60" s="981" t="s">
        <v>726</v>
      </c>
      <c r="C60" s="1176" t="s">
        <v>818</v>
      </c>
      <c r="D60" s="980" t="s">
        <v>541</v>
      </c>
      <c r="E60" s="982">
        <v>2.1800000000000002</v>
      </c>
      <c r="F60" s="1237">
        <v>13.11</v>
      </c>
      <c r="G60" s="677">
        <f>F60-E60</f>
        <v>10.93</v>
      </c>
    </row>
    <row r="61" spans="1:7" ht="15" outlineLevel="1" x14ac:dyDescent="0.25">
      <c r="A61" s="1306"/>
      <c r="B61" s="1269" t="s">
        <v>766</v>
      </c>
      <c r="C61" s="1314"/>
      <c r="D61" s="1271"/>
      <c r="E61" s="1315">
        <f>SUBTOTAL(9,E58:E60)</f>
        <v>5.4700000000000006</v>
      </c>
      <c r="F61" s="1316">
        <f>SUBTOTAL(9,F58:F60)</f>
        <v>32.870000000000005</v>
      </c>
      <c r="G61" s="1289">
        <f>SUBTOTAL(9,G58:G60)</f>
        <v>27.4</v>
      </c>
    </row>
    <row r="62" spans="1:7" outlineLevel="2" x14ac:dyDescent="0.2">
      <c r="A62" s="22" t="s">
        <v>147</v>
      </c>
      <c r="B62" s="8" t="s">
        <v>812</v>
      </c>
      <c r="C62" s="8" t="s">
        <v>813</v>
      </c>
      <c r="D62" s="22" t="s">
        <v>273</v>
      </c>
      <c r="E62" s="772">
        <v>13.65</v>
      </c>
      <c r="F62" s="558">
        <v>81.900000000000006</v>
      </c>
      <c r="G62" s="677">
        <f>F62-E62</f>
        <v>68.25</v>
      </c>
    </row>
    <row r="63" spans="1:7" outlineLevel="1" x14ac:dyDescent="0.2">
      <c r="A63" s="1306"/>
      <c r="B63" s="1317" t="s">
        <v>823</v>
      </c>
      <c r="C63" s="1311"/>
      <c r="D63" s="1306"/>
      <c r="E63" s="1313">
        <f>SUBTOTAL(9,E62:E62)</f>
        <v>13.65</v>
      </c>
      <c r="F63" s="1318">
        <f>SUBTOTAL(9,F62:F62)</f>
        <v>81.900000000000006</v>
      </c>
      <c r="G63" s="1289">
        <f>SUBTOTAL(9,G62:G62)</f>
        <v>68.25</v>
      </c>
    </row>
    <row r="64" spans="1:7" ht="14.25" outlineLevel="2" x14ac:dyDescent="0.2">
      <c r="A64" s="22" t="s">
        <v>147</v>
      </c>
      <c r="B64" s="600" t="s">
        <v>782</v>
      </c>
      <c r="C64" s="1175" t="s">
        <v>783</v>
      </c>
      <c r="D64" s="980" t="s">
        <v>99</v>
      </c>
      <c r="E64" s="837">
        <v>117.3</v>
      </c>
      <c r="F64" s="1202">
        <v>703.8</v>
      </c>
      <c r="G64" s="677">
        <f>F64-E64</f>
        <v>586.5</v>
      </c>
    </row>
    <row r="65" spans="1:7" ht="14.25" outlineLevel="1" x14ac:dyDescent="0.2">
      <c r="A65" s="1306"/>
      <c r="B65" s="1307" t="s">
        <v>824</v>
      </c>
      <c r="C65" s="1270"/>
      <c r="D65" s="1271"/>
      <c r="E65" s="1313">
        <f>SUBTOTAL(9,E64:E64)</f>
        <v>117.3</v>
      </c>
      <c r="F65" s="1309">
        <f>SUBTOTAL(9,F64:F64)</f>
        <v>703.8</v>
      </c>
      <c r="G65" s="1289">
        <f>SUBTOTAL(9,G64:G64)</f>
        <v>586.5</v>
      </c>
    </row>
    <row r="66" spans="1:7" ht="14.25" outlineLevel="2" x14ac:dyDescent="0.2">
      <c r="A66" s="22" t="s">
        <v>147</v>
      </c>
      <c r="B66" s="1301" t="s">
        <v>710</v>
      </c>
      <c r="C66" s="1175" t="s">
        <v>755</v>
      </c>
      <c r="D66" s="980" t="s">
        <v>93</v>
      </c>
      <c r="E66" s="982">
        <v>1.05</v>
      </c>
      <c r="F66" s="1184">
        <v>6.3</v>
      </c>
      <c r="G66" s="677">
        <f>F66-E66</f>
        <v>5.25</v>
      </c>
    </row>
    <row r="67" spans="1:7" ht="14.25" outlineLevel="2" x14ac:dyDescent="0.2">
      <c r="A67" s="22" t="s">
        <v>147</v>
      </c>
      <c r="B67" s="1301" t="s">
        <v>710</v>
      </c>
      <c r="C67" s="1175" t="s">
        <v>773</v>
      </c>
      <c r="D67" s="1304" t="s">
        <v>93</v>
      </c>
      <c r="E67" s="982">
        <v>1.05</v>
      </c>
      <c r="F67" s="1184">
        <v>6.3</v>
      </c>
      <c r="G67" s="677">
        <f>F67-E67</f>
        <v>5.25</v>
      </c>
    </row>
    <row r="68" spans="1:7" ht="14.25" outlineLevel="2" x14ac:dyDescent="0.2">
      <c r="A68" s="22" t="s">
        <v>147</v>
      </c>
      <c r="B68" s="1301" t="s">
        <v>710</v>
      </c>
      <c r="C68" s="1175" t="s">
        <v>806</v>
      </c>
      <c r="D68" s="1304" t="s">
        <v>93</v>
      </c>
      <c r="E68" s="982">
        <v>1.05</v>
      </c>
      <c r="F68" s="1184">
        <v>6.3</v>
      </c>
      <c r="G68" s="677">
        <f>F68-E68</f>
        <v>5.25</v>
      </c>
    </row>
    <row r="69" spans="1:7" ht="14.25" outlineLevel="1" x14ac:dyDescent="0.2">
      <c r="A69" s="1306"/>
      <c r="B69" s="1307" t="s">
        <v>769</v>
      </c>
      <c r="C69" s="1270"/>
      <c r="D69" s="1319"/>
      <c r="E69" s="1315">
        <f>SUBTOTAL(9,E66:E68)</f>
        <v>3.1500000000000004</v>
      </c>
      <c r="F69" s="1320">
        <f>SUBTOTAL(9,F66:F68)</f>
        <v>18.899999999999999</v>
      </c>
      <c r="G69" s="1289">
        <f>SUBTOTAL(9,G66:G68)</f>
        <v>15.75</v>
      </c>
    </row>
    <row r="70" spans="1:7" ht="14.25" outlineLevel="2" x14ac:dyDescent="0.2">
      <c r="A70" s="22" t="s">
        <v>147</v>
      </c>
      <c r="B70" s="600" t="s">
        <v>723</v>
      </c>
      <c r="C70" s="1175" t="s">
        <v>777</v>
      </c>
      <c r="D70" s="980" t="s">
        <v>322</v>
      </c>
      <c r="E70" s="772">
        <v>1.46</v>
      </c>
      <c r="F70" s="1237">
        <v>8.76</v>
      </c>
      <c r="G70" s="677">
        <f>F70-E70</f>
        <v>7.3</v>
      </c>
    </row>
    <row r="71" spans="1:7" ht="14.25" outlineLevel="1" x14ac:dyDescent="0.2">
      <c r="A71" s="1306"/>
      <c r="B71" s="1278" t="s">
        <v>825</v>
      </c>
      <c r="C71" s="1270"/>
      <c r="D71" s="1319"/>
      <c r="E71" s="1308">
        <f>SUBTOTAL(9,E70:E70)</f>
        <v>1.46</v>
      </c>
      <c r="F71" s="1316">
        <f>SUBTOTAL(9,F70:F70)</f>
        <v>8.76</v>
      </c>
      <c r="G71" s="1289">
        <f>SUBTOTAL(9,G70:G70)</f>
        <v>7.3</v>
      </c>
    </row>
    <row r="72" spans="1:7" ht="14.25" outlineLevel="2" x14ac:dyDescent="0.2">
      <c r="A72" s="22" t="s">
        <v>147</v>
      </c>
      <c r="B72" s="8" t="s">
        <v>778</v>
      </c>
      <c r="C72" s="1175" t="s">
        <v>779</v>
      </c>
      <c r="D72" s="1304" t="s">
        <v>116</v>
      </c>
      <c r="E72" s="982">
        <v>0.89</v>
      </c>
      <c r="F72" s="983">
        <v>18.739999999999998</v>
      </c>
      <c r="G72" s="677">
        <f>F72-E72</f>
        <v>17.849999999999998</v>
      </c>
    </row>
    <row r="73" spans="1:7" ht="14.25" outlineLevel="1" x14ac:dyDescent="0.2">
      <c r="A73" s="1306"/>
      <c r="B73" s="1317" t="s">
        <v>826</v>
      </c>
      <c r="C73" s="1270"/>
      <c r="D73" s="1319"/>
      <c r="E73" s="1315">
        <f>SUBTOTAL(9,E72:E72)</f>
        <v>0.89</v>
      </c>
      <c r="F73" s="1321">
        <f>SUBTOTAL(9,F72:F72)</f>
        <v>18.739999999999998</v>
      </c>
      <c r="G73" s="1289">
        <f>SUBTOTAL(9,G72:G72)</f>
        <v>17.849999999999998</v>
      </c>
    </row>
    <row r="74" spans="1:7" outlineLevel="2" x14ac:dyDescent="0.2">
      <c r="A74" s="22" t="s">
        <v>147</v>
      </c>
      <c r="B74" s="8" t="s">
        <v>798</v>
      </c>
      <c r="C74" s="8" t="s">
        <v>799</v>
      </c>
      <c r="D74" s="22" t="s">
        <v>548</v>
      </c>
      <c r="E74" s="772">
        <v>80</v>
      </c>
      <c r="F74" s="558">
        <v>480</v>
      </c>
      <c r="G74" s="677">
        <f>F74-E74</f>
        <v>400</v>
      </c>
    </row>
    <row r="75" spans="1:7" outlineLevel="1" x14ac:dyDescent="0.2">
      <c r="A75" s="1322"/>
      <c r="B75" s="1323" t="s">
        <v>827</v>
      </c>
      <c r="C75" s="1324"/>
      <c r="D75" s="1322"/>
      <c r="E75" s="1325">
        <f>SUBTOTAL(9,E74:E74)</f>
        <v>80</v>
      </c>
      <c r="F75" s="1325">
        <f>SUBTOTAL(9,F74:F74)</f>
        <v>480</v>
      </c>
      <c r="G75" s="1326">
        <f>SUBTOTAL(9,G74:G74)</f>
        <v>400</v>
      </c>
    </row>
    <row r="76" spans="1:7" x14ac:dyDescent="0.2">
      <c r="A76" s="12"/>
      <c r="B76" s="1305" t="s">
        <v>217</v>
      </c>
      <c r="C76" s="1"/>
      <c r="D76" s="12"/>
      <c r="E76" s="1265">
        <f>SUBTOTAL(9,E46:E74)</f>
        <v>519.58999999999992</v>
      </c>
      <c r="F76" s="784">
        <f>SUBTOTAL(9,F46:F74)</f>
        <v>3131.0400000000009</v>
      </c>
      <c r="G76" s="325">
        <f>SUBTOTAL(9,G46:G74)</f>
        <v>2611.4500000000003</v>
      </c>
    </row>
    <row r="78" spans="1:7" x14ac:dyDescent="0.2">
      <c r="A78" s="138" t="s">
        <v>648</v>
      </c>
      <c r="B78" s="709" t="s">
        <v>878</v>
      </c>
    </row>
    <row r="79" spans="1:7" x14ac:dyDescent="0.2">
      <c r="A79" s="138"/>
      <c r="B79" s="709"/>
    </row>
    <row r="80" spans="1:7" x14ac:dyDescent="0.2">
      <c r="A80" s="1213" t="s">
        <v>641</v>
      </c>
      <c r="B80" s="1213" t="s">
        <v>662</v>
      </c>
    </row>
    <row r="81" spans="1:7" x14ac:dyDescent="0.2">
      <c r="A81" s="1214" t="s">
        <v>593</v>
      </c>
      <c r="B81" s="1214" t="s">
        <v>649</v>
      </c>
      <c r="C81" s="1214" t="s">
        <v>633</v>
      </c>
      <c r="D81" s="1214" t="s">
        <v>634</v>
      </c>
      <c r="E81" s="1214" t="s">
        <v>10</v>
      </c>
      <c r="F81" s="1214" t="s">
        <v>583</v>
      </c>
      <c r="G81" s="1214" t="s">
        <v>466</v>
      </c>
    </row>
    <row r="82" spans="1:7" ht="14.25" x14ac:dyDescent="0.2">
      <c r="A82" s="1349" t="s">
        <v>148</v>
      </c>
      <c r="B82" s="1349" t="s">
        <v>762</v>
      </c>
      <c r="C82" s="1349" t="s">
        <v>763</v>
      </c>
      <c r="D82" s="1349"/>
      <c r="E82" s="1349">
        <v>31.31</v>
      </c>
      <c r="F82" s="1353">
        <v>187.86</v>
      </c>
      <c r="G82" s="1349">
        <v>156.55000000000001</v>
      </c>
    </row>
    <row r="85" spans="1:7" x14ac:dyDescent="0.2">
      <c r="A85" s="1356" t="s">
        <v>593</v>
      </c>
      <c r="B85" s="1356" t="s">
        <v>3</v>
      </c>
      <c r="C85" s="1356" t="s">
        <v>4</v>
      </c>
      <c r="D85" s="1356" t="s">
        <v>214</v>
      </c>
      <c r="E85" s="1356" t="s">
        <v>10</v>
      </c>
      <c r="F85" s="1356" t="s">
        <v>5</v>
      </c>
      <c r="G85" s="1356" t="s">
        <v>596</v>
      </c>
    </row>
    <row r="86" spans="1:7" outlineLevel="2" x14ac:dyDescent="0.2">
      <c r="A86" s="190" t="s">
        <v>148</v>
      </c>
      <c r="B86" s="190" t="s">
        <v>719</v>
      </c>
      <c r="C86" s="190" t="s">
        <v>720</v>
      </c>
      <c r="D86" s="190" t="s">
        <v>103</v>
      </c>
      <c r="E86" s="190">
        <v>38.35</v>
      </c>
      <c r="F86" s="190">
        <v>230.12</v>
      </c>
      <c r="G86" s="190">
        <v>191.77</v>
      </c>
    </row>
    <row r="87" spans="1:7" outlineLevel="2" x14ac:dyDescent="0.2">
      <c r="A87" s="190" t="s">
        <v>148</v>
      </c>
      <c r="B87" s="190" t="s">
        <v>719</v>
      </c>
      <c r="C87" s="190" t="s">
        <v>720</v>
      </c>
      <c r="D87" s="190" t="s">
        <v>103</v>
      </c>
      <c r="E87" s="190">
        <v>21.82</v>
      </c>
      <c r="F87" s="190">
        <v>130.91999999999999</v>
      </c>
      <c r="G87" s="190">
        <v>109.1</v>
      </c>
    </row>
    <row r="88" spans="1:7" outlineLevel="2" x14ac:dyDescent="0.2">
      <c r="A88" s="190" t="s">
        <v>148</v>
      </c>
      <c r="B88" s="190" t="s">
        <v>719</v>
      </c>
      <c r="C88" s="190" t="s">
        <v>720</v>
      </c>
      <c r="D88" s="190" t="s">
        <v>103</v>
      </c>
      <c r="E88" s="190">
        <v>21.91</v>
      </c>
      <c r="F88" s="190">
        <v>131.46</v>
      </c>
      <c r="G88" s="190">
        <v>109.55000000000001</v>
      </c>
    </row>
    <row r="89" spans="1:7" outlineLevel="1" x14ac:dyDescent="0.2">
      <c r="A89" s="1357" t="s">
        <v>764</v>
      </c>
      <c r="B89" s="1358">
        <f>SUBTOTAL(9,B86:B88)</f>
        <v>0</v>
      </c>
      <c r="C89" s="1358"/>
      <c r="D89" s="1358"/>
      <c r="E89" s="1358">
        <f>SUBTOTAL(9,E86:E88)</f>
        <v>82.08</v>
      </c>
      <c r="F89" s="1358">
        <f>SUBTOTAL(9,F86:F88)</f>
        <v>492.5</v>
      </c>
      <c r="G89" s="1358">
        <f>SUBTOTAL(9,G86:G88)</f>
        <v>410.42</v>
      </c>
    </row>
    <row r="90" spans="1:7" outlineLevel="2" x14ac:dyDescent="0.2">
      <c r="A90" s="190" t="s">
        <v>148</v>
      </c>
      <c r="B90" s="190" t="s">
        <v>872</v>
      </c>
      <c r="C90" s="190" t="s">
        <v>873</v>
      </c>
      <c r="D90" s="190" t="s">
        <v>125</v>
      </c>
      <c r="E90" s="190">
        <v>52.6</v>
      </c>
      <c r="F90" s="190">
        <v>315.60000000000002</v>
      </c>
      <c r="G90" s="190">
        <v>263</v>
      </c>
    </row>
    <row r="91" spans="1:7" outlineLevel="1" x14ac:dyDescent="0.2">
      <c r="A91" s="1357" t="s">
        <v>879</v>
      </c>
      <c r="B91" s="1358">
        <f>SUBTOTAL(9,B90:B90)</f>
        <v>0</v>
      </c>
      <c r="C91" s="1358"/>
      <c r="D91" s="1358"/>
      <c r="E91" s="1358">
        <f>SUBTOTAL(9,E90:E90)</f>
        <v>52.6</v>
      </c>
      <c r="F91" s="1358">
        <f>SUBTOTAL(9,F90:F90)</f>
        <v>315.60000000000002</v>
      </c>
      <c r="G91" s="1358">
        <f>SUBTOTAL(9,G90:G90)</f>
        <v>263</v>
      </c>
    </row>
    <row r="92" spans="1:7" outlineLevel="2" x14ac:dyDescent="0.2">
      <c r="A92" s="190" t="s">
        <v>148</v>
      </c>
      <c r="B92" s="190" t="s">
        <v>726</v>
      </c>
      <c r="C92" s="190" t="s">
        <v>752</v>
      </c>
      <c r="D92" s="190" t="s">
        <v>541</v>
      </c>
      <c r="E92" s="190">
        <v>1.2</v>
      </c>
      <c r="F92" s="190">
        <v>7.2</v>
      </c>
      <c r="G92" s="190">
        <v>6</v>
      </c>
    </row>
    <row r="93" spans="1:7" outlineLevel="1" x14ac:dyDescent="0.2">
      <c r="A93" s="1357" t="s">
        <v>766</v>
      </c>
      <c r="B93" s="1358">
        <f>SUBTOTAL(9,B92:B92)</f>
        <v>0</v>
      </c>
      <c r="C93" s="1358"/>
      <c r="D93" s="1358"/>
      <c r="E93" s="1358">
        <f>SUBTOTAL(9,E92:E92)</f>
        <v>1.2</v>
      </c>
      <c r="F93" s="1358">
        <f>SUBTOTAL(9,F92:F92)</f>
        <v>7.2</v>
      </c>
      <c r="G93" s="1358">
        <f>SUBTOTAL(9,G92:G92)</f>
        <v>6</v>
      </c>
    </row>
    <row r="94" spans="1:7" outlineLevel="2" x14ac:dyDescent="0.2">
      <c r="A94" s="190" t="s">
        <v>148</v>
      </c>
      <c r="B94" s="190" t="s">
        <v>867</v>
      </c>
      <c r="C94" s="190" t="s">
        <v>869</v>
      </c>
      <c r="D94" s="190" t="s">
        <v>99</v>
      </c>
      <c r="E94" s="190">
        <v>48</v>
      </c>
      <c r="F94" s="190">
        <v>288</v>
      </c>
      <c r="G94" s="190">
        <v>240</v>
      </c>
    </row>
    <row r="95" spans="1:7" outlineLevel="1" x14ac:dyDescent="0.2">
      <c r="A95" s="1357" t="s">
        <v>880</v>
      </c>
      <c r="B95" s="1358">
        <f>SUBTOTAL(9,B94:B94)</f>
        <v>0</v>
      </c>
      <c r="C95" s="1358"/>
      <c r="D95" s="1358"/>
      <c r="E95" s="1358">
        <f>SUBTOTAL(9,E94:E94)</f>
        <v>48</v>
      </c>
      <c r="F95" s="1358">
        <f>SUBTOTAL(9,F94:F94)</f>
        <v>288</v>
      </c>
      <c r="G95" s="1358">
        <f>SUBTOTAL(9,G94:G94)</f>
        <v>240</v>
      </c>
    </row>
    <row r="96" spans="1:7" outlineLevel="2" x14ac:dyDescent="0.2">
      <c r="A96" s="190" t="s">
        <v>148</v>
      </c>
      <c r="B96" s="190" t="s">
        <v>721</v>
      </c>
      <c r="C96" s="190" t="s">
        <v>722</v>
      </c>
      <c r="D96" s="190" t="s">
        <v>100</v>
      </c>
      <c r="E96" s="190">
        <v>42</v>
      </c>
      <c r="F96" s="190">
        <v>252</v>
      </c>
      <c r="G96" s="190">
        <v>210</v>
      </c>
    </row>
    <row r="97" spans="1:7" outlineLevel="2" x14ac:dyDescent="0.2">
      <c r="A97" s="190" t="s">
        <v>148</v>
      </c>
      <c r="B97" s="190" t="s">
        <v>721</v>
      </c>
      <c r="C97" s="190" t="s">
        <v>722</v>
      </c>
      <c r="D97" s="190" t="s">
        <v>100</v>
      </c>
      <c r="E97" s="190">
        <v>42</v>
      </c>
      <c r="F97" s="190">
        <v>252</v>
      </c>
      <c r="G97" s="190">
        <v>210</v>
      </c>
    </row>
    <row r="98" spans="1:7" outlineLevel="2" x14ac:dyDescent="0.2">
      <c r="A98" s="190" t="s">
        <v>148</v>
      </c>
      <c r="B98" s="190" t="s">
        <v>721</v>
      </c>
      <c r="C98" s="190" t="s">
        <v>722</v>
      </c>
      <c r="D98" s="190" t="s">
        <v>100</v>
      </c>
      <c r="E98" s="190">
        <v>42</v>
      </c>
      <c r="F98" s="190">
        <v>252</v>
      </c>
      <c r="G98" s="190">
        <v>210</v>
      </c>
    </row>
    <row r="99" spans="1:7" outlineLevel="1" x14ac:dyDescent="0.2">
      <c r="A99" s="1357" t="s">
        <v>765</v>
      </c>
      <c r="B99" s="1358">
        <f>SUBTOTAL(9,B96:B98)</f>
        <v>0</v>
      </c>
      <c r="C99" s="1358"/>
      <c r="D99" s="1358"/>
      <c r="E99" s="1358">
        <f>SUBTOTAL(9,E96:E98)</f>
        <v>126</v>
      </c>
      <c r="F99" s="1358">
        <f>SUBTOTAL(9,F96:F98)</f>
        <v>756</v>
      </c>
      <c r="G99" s="1358">
        <f>SUBTOTAL(9,G96:G98)</f>
        <v>630</v>
      </c>
    </row>
    <row r="100" spans="1:7" outlineLevel="2" x14ac:dyDescent="0.2">
      <c r="A100" s="190" t="s">
        <v>148</v>
      </c>
      <c r="B100" s="190" t="s">
        <v>710</v>
      </c>
      <c r="C100" s="190" t="s">
        <v>841</v>
      </c>
      <c r="D100" s="190" t="s">
        <v>125</v>
      </c>
      <c r="E100" s="190">
        <v>21.66</v>
      </c>
      <c r="F100" s="190">
        <v>129.99</v>
      </c>
      <c r="G100" s="190">
        <v>108.33000000000001</v>
      </c>
    </row>
    <row r="101" spans="1:7" outlineLevel="1" x14ac:dyDescent="0.2">
      <c r="A101" s="1357" t="s">
        <v>769</v>
      </c>
      <c r="B101" s="1358">
        <f>SUBTOTAL(9,B100:B100)</f>
        <v>0</v>
      </c>
      <c r="C101" s="1358"/>
      <c r="D101" s="1358"/>
      <c r="E101" s="1358">
        <f>SUBTOTAL(9,E100:E100)</f>
        <v>21.66</v>
      </c>
      <c r="F101" s="1358">
        <f>SUBTOTAL(9,F100:F100)</f>
        <v>129.99</v>
      </c>
      <c r="G101" s="1358">
        <f>SUBTOTAL(9,G100:G100)</f>
        <v>108.33000000000001</v>
      </c>
    </row>
    <row r="102" spans="1:7" outlineLevel="2" x14ac:dyDescent="0.2">
      <c r="A102" s="190" t="s">
        <v>148</v>
      </c>
      <c r="B102" s="190" t="s">
        <v>842</v>
      </c>
      <c r="C102" s="190" t="s">
        <v>843</v>
      </c>
      <c r="D102" s="190" t="s">
        <v>122</v>
      </c>
      <c r="E102" s="190">
        <v>38.4</v>
      </c>
      <c r="F102" s="190">
        <v>230.4</v>
      </c>
      <c r="G102" s="190">
        <v>192</v>
      </c>
    </row>
    <row r="103" spans="1:7" outlineLevel="1" x14ac:dyDescent="0.2">
      <c r="A103" s="1357" t="s">
        <v>881</v>
      </c>
      <c r="B103" s="1358">
        <f>SUBTOTAL(9,B102:B102)</f>
        <v>0</v>
      </c>
      <c r="C103" s="1358"/>
      <c r="D103" s="1358"/>
      <c r="E103" s="1358">
        <f>SUBTOTAL(9,E102:E102)</f>
        <v>38.4</v>
      </c>
      <c r="F103" s="1358">
        <f>SUBTOTAL(9,F102:F102)</f>
        <v>230.4</v>
      </c>
      <c r="G103" s="1358">
        <f>SUBTOTAL(9,G102:G102)</f>
        <v>192</v>
      </c>
    </row>
    <row r="104" spans="1:7" outlineLevel="2" x14ac:dyDescent="0.2">
      <c r="A104" s="190" t="s">
        <v>148</v>
      </c>
      <c r="B104" s="190" t="s">
        <v>710</v>
      </c>
      <c r="C104" s="190" t="s">
        <v>864</v>
      </c>
      <c r="D104" s="190" t="s">
        <v>93</v>
      </c>
      <c r="E104" s="190">
        <v>1.1000000000000001</v>
      </c>
      <c r="F104" s="190">
        <v>6.6</v>
      </c>
      <c r="G104" s="190">
        <v>5.5</v>
      </c>
    </row>
    <row r="105" spans="1:7" outlineLevel="2" x14ac:dyDescent="0.2">
      <c r="A105" s="190" t="s">
        <v>148</v>
      </c>
      <c r="B105" s="190" t="s">
        <v>710</v>
      </c>
      <c r="C105" s="190" t="s">
        <v>839</v>
      </c>
      <c r="D105" s="190" t="s">
        <v>93</v>
      </c>
      <c r="E105" s="190">
        <v>1</v>
      </c>
      <c r="F105" s="190">
        <v>6</v>
      </c>
      <c r="G105" s="190">
        <v>5</v>
      </c>
    </row>
    <row r="106" spans="1:7" outlineLevel="2" x14ac:dyDescent="0.2">
      <c r="A106" s="190" t="s">
        <v>148</v>
      </c>
      <c r="B106" s="190" t="s">
        <v>710</v>
      </c>
      <c r="C106" s="190" t="s">
        <v>829</v>
      </c>
      <c r="D106" s="190" t="s">
        <v>93</v>
      </c>
      <c r="E106" s="190">
        <v>1</v>
      </c>
      <c r="F106" s="190">
        <v>6</v>
      </c>
      <c r="G106" s="190">
        <v>5</v>
      </c>
    </row>
    <row r="107" spans="1:7" outlineLevel="1" x14ac:dyDescent="0.2">
      <c r="A107" s="1357" t="s">
        <v>769</v>
      </c>
      <c r="B107" s="1358">
        <f>SUBTOTAL(9,B104:B106)</f>
        <v>0</v>
      </c>
      <c r="C107" s="1358"/>
      <c r="D107" s="1358"/>
      <c r="E107" s="1358">
        <f>SUBTOTAL(9,E104:E106)</f>
        <v>3.1</v>
      </c>
      <c r="F107" s="1358">
        <f>SUBTOTAL(9,F104:F106)</f>
        <v>18.600000000000001</v>
      </c>
      <c r="G107" s="1358">
        <f>SUBTOTAL(9,G104:G106)</f>
        <v>15.5</v>
      </c>
    </row>
    <row r="108" spans="1:7" outlineLevel="2" x14ac:dyDescent="0.2">
      <c r="A108" s="190" t="s">
        <v>148</v>
      </c>
      <c r="B108" s="190" t="s">
        <v>836</v>
      </c>
      <c r="C108" s="190" t="s">
        <v>837</v>
      </c>
      <c r="D108" s="190" t="s">
        <v>125</v>
      </c>
      <c r="E108" s="190">
        <v>16</v>
      </c>
      <c r="F108" s="190">
        <v>95.99</v>
      </c>
      <c r="G108" s="190">
        <v>79.989999999999995</v>
      </c>
    </row>
    <row r="109" spans="1:7" outlineLevel="1" x14ac:dyDescent="0.2">
      <c r="A109" s="1357" t="s">
        <v>882</v>
      </c>
      <c r="B109" s="1358">
        <f>SUBTOTAL(9,B108:B108)</f>
        <v>0</v>
      </c>
      <c r="C109" s="1358"/>
      <c r="D109" s="1358"/>
      <c r="E109" s="1358">
        <f>SUBTOTAL(9,E108:E108)</f>
        <v>16</v>
      </c>
      <c r="F109" s="1358">
        <f>SUBTOTAL(9,F108:F108)</f>
        <v>95.99</v>
      </c>
      <c r="G109" s="1358">
        <f>SUBTOTAL(9,G108:G108)</f>
        <v>79.989999999999995</v>
      </c>
    </row>
    <row r="110" spans="1:7" outlineLevel="2" x14ac:dyDescent="0.2">
      <c r="A110" s="190" t="s">
        <v>148</v>
      </c>
      <c r="B110" s="190" t="s">
        <v>812</v>
      </c>
      <c r="C110" s="190" t="s">
        <v>844</v>
      </c>
      <c r="D110" s="190" t="s">
        <v>322</v>
      </c>
      <c r="E110" s="190">
        <v>461.26</v>
      </c>
      <c r="F110" s="190">
        <v>2767.59</v>
      </c>
      <c r="G110" s="190">
        <v>2306.33</v>
      </c>
    </row>
    <row r="111" spans="1:7" outlineLevel="1" x14ac:dyDescent="0.2">
      <c r="A111" s="1357" t="s">
        <v>823</v>
      </c>
      <c r="B111" s="1358">
        <f>SUBTOTAL(9,B110:B110)</f>
        <v>0</v>
      </c>
      <c r="C111" s="1358"/>
      <c r="D111" s="1358"/>
      <c r="E111" s="1358">
        <f>SUBTOTAL(9,E110:E110)</f>
        <v>461.26</v>
      </c>
      <c r="F111" s="1358">
        <f>SUBTOTAL(9,F110:F110)</f>
        <v>2767.59</v>
      </c>
      <c r="G111" s="1358">
        <f>SUBTOTAL(9,G110:G110)</f>
        <v>2306.33</v>
      </c>
    </row>
    <row r="112" spans="1:7" outlineLevel="2" x14ac:dyDescent="0.2">
      <c r="A112" s="190" t="s">
        <v>148</v>
      </c>
      <c r="B112" s="190" t="s">
        <v>710</v>
      </c>
      <c r="C112" s="190" t="s">
        <v>832</v>
      </c>
      <c r="D112" s="190" t="s">
        <v>94</v>
      </c>
      <c r="E112" s="190">
        <v>2.4</v>
      </c>
      <c r="F112" s="190">
        <v>19.149999999999999</v>
      </c>
      <c r="G112" s="190">
        <v>16.75</v>
      </c>
    </row>
    <row r="113" spans="1:7" outlineLevel="1" x14ac:dyDescent="0.2">
      <c r="A113" s="1357" t="s">
        <v>769</v>
      </c>
      <c r="B113" s="1358">
        <f>SUBTOTAL(9,B112:B112)</f>
        <v>0</v>
      </c>
      <c r="C113" s="1358"/>
      <c r="D113" s="1358"/>
      <c r="E113" s="1358">
        <f>SUBTOTAL(9,E112:E112)</f>
        <v>2.4</v>
      </c>
      <c r="F113" s="1358">
        <f>SUBTOTAL(9,F112:F112)</f>
        <v>19.149999999999999</v>
      </c>
      <c r="G113" s="1358">
        <f>SUBTOTAL(9,G112:G112)</f>
        <v>16.75</v>
      </c>
    </row>
    <row r="114" spans="1:7" outlineLevel="2" x14ac:dyDescent="0.2">
      <c r="A114" s="190" t="s">
        <v>148</v>
      </c>
      <c r="B114" s="190" t="s">
        <v>867</v>
      </c>
      <c r="C114" s="190" t="s">
        <v>868</v>
      </c>
      <c r="D114" s="190" t="s">
        <v>101</v>
      </c>
      <c r="E114" s="190">
        <v>160</v>
      </c>
      <c r="F114" s="190">
        <v>960</v>
      </c>
      <c r="G114" s="190">
        <v>800</v>
      </c>
    </row>
    <row r="115" spans="1:7" outlineLevel="1" x14ac:dyDescent="0.2">
      <c r="A115" s="1357" t="s">
        <v>880</v>
      </c>
      <c r="B115" s="1358">
        <f>SUBTOTAL(9,B114:B114)</f>
        <v>0</v>
      </c>
      <c r="C115" s="1358"/>
      <c r="D115" s="1358"/>
      <c r="E115" s="1358">
        <f>SUBTOTAL(9,E114:E114)</f>
        <v>160</v>
      </c>
      <c r="F115" s="1358">
        <f>SUBTOTAL(9,F114:F114)</f>
        <v>960</v>
      </c>
      <c r="G115" s="1358">
        <f>SUBTOTAL(9,G114:G114)</f>
        <v>800</v>
      </c>
    </row>
    <row r="116" spans="1:7" outlineLevel="2" x14ac:dyDescent="0.2">
      <c r="A116" s="190" t="s">
        <v>148</v>
      </c>
      <c r="B116" s="190" t="s">
        <v>726</v>
      </c>
      <c r="C116" s="190" t="s">
        <v>727</v>
      </c>
      <c r="D116" s="190" t="s">
        <v>541</v>
      </c>
      <c r="E116" s="190">
        <v>2.09</v>
      </c>
      <c r="F116" s="190">
        <v>12.56</v>
      </c>
      <c r="G116" s="190">
        <v>10.47</v>
      </c>
    </row>
    <row r="117" spans="1:7" outlineLevel="1" x14ac:dyDescent="0.2">
      <c r="A117" s="1357" t="s">
        <v>766</v>
      </c>
      <c r="B117" s="1358">
        <f>SUBTOTAL(9,B116:B116)</f>
        <v>0</v>
      </c>
      <c r="C117" s="1358"/>
      <c r="D117" s="1358"/>
      <c r="E117" s="1358">
        <f>SUBTOTAL(9,E116:E116)</f>
        <v>2.09</v>
      </c>
      <c r="F117" s="1358">
        <f>SUBTOTAL(9,F116:F116)</f>
        <v>12.56</v>
      </c>
      <c r="G117" s="1358">
        <f>SUBTOTAL(9,G116:G116)</f>
        <v>10.47</v>
      </c>
    </row>
    <row r="118" spans="1:7" outlineLevel="2" x14ac:dyDescent="0.2">
      <c r="A118" s="190" t="s">
        <v>148</v>
      </c>
      <c r="B118" s="190" t="s">
        <v>721</v>
      </c>
      <c r="C118" s="190" t="s">
        <v>809</v>
      </c>
      <c r="D118" s="190" t="s">
        <v>322</v>
      </c>
      <c r="E118" s="190">
        <v>44</v>
      </c>
      <c r="F118" s="190">
        <v>264</v>
      </c>
      <c r="G118" s="190">
        <v>220</v>
      </c>
    </row>
    <row r="119" spans="1:7" outlineLevel="1" x14ac:dyDescent="0.2">
      <c r="A119" s="86" t="s">
        <v>765</v>
      </c>
      <c r="B119">
        <f>SUBTOTAL(9,B118:B118)</f>
        <v>0</v>
      </c>
      <c r="E119">
        <f>SUBTOTAL(9,E118:E118)</f>
        <v>44</v>
      </c>
      <c r="F119">
        <f>SUBTOTAL(9,F118:F118)</f>
        <v>264</v>
      </c>
      <c r="G119">
        <f>SUBTOTAL(9,G118:G118)</f>
        <v>220</v>
      </c>
    </row>
    <row r="120" spans="1:7" x14ac:dyDescent="0.2">
      <c r="A120" s="86" t="s">
        <v>217</v>
      </c>
      <c r="B120">
        <f>SUBTOTAL(9,B86:B118)</f>
        <v>0</v>
      </c>
      <c r="E120">
        <f>SUBTOTAL(9,E86:E118)</f>
        <v>1058.79</v>
      </c>
      <c r="F120">
        <f>SUBTOTAL(9,F86:F118)</f>
        <v>6357.58</v>
      </c>
      <c r="G120">
        <f>SUBTOTAL(9,G86:G118)</f>
        <v>5298.79</v>
      </c>
    </row>
    <row r="122" spans="1:7" x14ac:dyDescent="0.2">
      <c r="A122" s="138" t="s">
        <v>648</v>
      </c>
      <c r="B122" s="709" t="s">
        <v>920</v>
      </c>
    </row>
    <row r="123" spans="1:7" x14ac:dyDescent="0.2">
      <c r="A123" s="138"/>
      <c r="B123" s="709"/>
    </row>
    <row r="124" spans="1:7" x14ac:dyDescent="0.2">
      <c r="A124" s="1213" t="s">
        <v>641</v>
      </c>
      <c r="B124" s="1213" t="s">
        <v>662</v>
      </c>
    </row>
    <row r="125" spans="1:7" x14ac:dyDescent="0.2">
      <c r="A125" s="1214" t="s">
        <v>593</v>
      </c>
      <c r="B125" s="1214" t="s">
        <v>649</v>
      </c>
      <c r="C125" s="1214" t="s">
        <v>633</v>
      </c>
      <c r="D125" s="1214" t="s">
        <v>634</v>
      </c>
      <c r="E125" s="1214" t="s">
        <v>10</v>
      </c>
      <c r="F125" s="1214" t="s">
        <v>583</v>
      </c>
      <c r="G125" s="1214" t="s">
        <v>466</v>
      </c>
    </row>
    <row r="126" spans="1:7" ht="14.25" x14ac:dyDescent="0.2">
      <c r="A126" s="1349"/>
      <c r="B126" s="1349"/>
      <c r="C126" s="1349"/>
      <c r="D126" s="1349"/>
      <c r="E126" s="1349"/>
      <c r="F126" s="1353"/>
      <c r="G126" s="1349"/>
    </row>
    <row r="129" spans="1:7" x14ac:dyDescent="0.2">
      <c r="A129" s="1356" t="s">
        <v>593</v>
      </c>
      <c r="B129" s="1356" t="s">
        <v>3</v>
      </c>
      <c r="C129" s="1356" t="s">
        <v>4</v>
      </c>
      <c r="D129" s="1356" t="s">
        <v>214</v>
      </c>
      <c r="E129" s="1356" t="s">
        <v>10</v>
      </c>
      <c r="F129" s="1356" t="s">
        <v>5</v>
      </c>
      <c r="G129" s="1356" t="s">
        <v>596</v>
      </c>
    </row>
    <row r="130" spans="1:7" outlineLevel="2" x14ac:dyDescent="0.2">
      <c r="A130" s="602" t="s">
        <v>588</v>
      </c>
      <c r="B130" s="1159" t="s">
        <v>906</v>
      </c>
      <c r="C130" s="600" t="s">
        <v>907</v>
      </c>
      <c r="D130" s="602" t="s">
        <v>541</v>
      </c>
      <c r="E130" s="772">
        <v>10</v>
      </c>
      <c r="F130" s="708">
        <v>60</v>
      </c>
      <c r="G130" s="1244">
        <v>50</v>
      </c>
    </row>
    <row r="131" spans="1:7" outlineLevel="1" x14ac:dyDescent="0.2">
      <c r="A131" s="1268"/>
      <c r="B131" s="1278" t="s">
        <v>921</v>
      </c>
      <c r="C131" s="1376"/>
      <c r="D131" s="1377"/>
      <c r="E131" s="1313">
        <f>SUBTOTAL(9,E130:E130)</f>
        <v>10</v>
      </c>
      <c r="F131" s="1378">
        <f>SUBTOTAL(9,F130:F130)</f>
        <v>60</v>
      </c>
      <c r="G131" s="1367">
        <f>SUBTOTAL(9,G130:G130)</f>
        <v>50</v>
      </c>
    </row>
    <row r="132" spans="1:7" ht="14.25" outlineLevel="2" x14ac:dyDescent="0.2">
      <c r="A132" s="602" t="s">
        <v>588</v>
      </c>
      <c r="B132" s="600" t="s">
        <v>719</v>
      </c>
      <c r="C132" s="1177" t="s">
        <v>887</v>
      </c>
      <c r="D132" s="867" t="s">
        <v>103</v>
      </c>
      <c r="E132" s="837">
        <v>26.69</v>
      </c>
      <c r="F132" s="560">
        <v>160.13999999999999</v>
      </c>
      <c r="G132" s="677">
        <v>133.44999999999999</v>
      </c>
    </row>
    <row r="133" spans="1:7" outlineLevel="2" x14ac:dyDescent="0.2">
      <c r="A133" s="602" t="s">
        <v>588</v>
      </c>
      <c r="B133" s="8" t="s">
        <v>719</v>
      </c>
      <c r="C133" s="8" t="s">
        <v>904</v>
      </c>
      <c r="D133" s="602" t="s">
        <v>103</v>
      </c>
      <c r="E133" s="772">
        <v>22.48</v>
      </c>
      <c r="F133" s="558">
        <v>134.88</v>
      </c>
      <c r="G133" s="677">
        <v>112.4</v>
      </c>
    </row>
    <row r="134" spans="1:7" outlineLevel="2" x14ac:dyDescent="0.2">
      <c r="A134" s="602" t="s">
        <v>588</v>
      </c>
      <c r="B134" s="8" t="s">
        <v>719</v>
      </c>
      <c r="C134" s="8" t="s">
        <v>904</v>
      </c>
      <c r="D134" s="602" t="s">
        <v>103</v>
      </c>
      <c r="E134" s="772">
        <v>22.84</v>
      </c>
      <c r="F134" s="558">
        <v>137.04</v>
      </c>
      <c r="G134" s="1244">
        <v>114.2</v>
      </c>
    </row>
    <row r="135" spans="1:7" outlineLevel="1" x14ac:dyDescent="0.2">
      <c r="A135" s="1268"/>
      <c r="B135" s="1317" t="s">
        <v>764</v>
      </c>
      <c r="C135" s="1311"/>
      <c r="D135" s="1379"/>
      <c r="E135" s="1308">
        <f>SUBTOTAL(9,E132:E134)</f>
        <v>72.010000000000005</v>
      </c>
      <c r="F135" s="1318">
        <f>SUBTOTAL(9,F132:F134)</f>
        <v>432.05999999999995</v>
      </c>
      <c r="G135" s="1367">
        <f>SUBTOTAL(9,G132:G134)</f>
        <v>360.05</v>
      </c>
    </row>
    <row r="136" spans="1:7" ht="14.25" outlineLevel="2" x14ac:dyDescent="0.2">
      <c r="A136" s="602" t="s">
        <v>588</v>
      </c>
      <c r="B136" s="600" t="s">
        <v>894</v>
      </c>
      <c r="C136" s="600" t="s">
        <v>895</v>
      </c>
      <c r="D136" s="1370" t="s">
        <v>857</v>
      </c>
      <c r="E136" s="772">
        <v>1300.2</v>
      </c>
      <c r="F136" s="1184">
        <v>7801.2</v>
      </c>
      <c r="G136" s="1244">
        <v>6501</v>
      </c>
    </row>
    <row r="137" spans="1:7" ht="14.25" outlineLevel="1" x14ac:dyDescent="0.2">
      <c r="A137" s="602"/>
      <c r="B137" s="1374" t="s">
        <v>922</v>
      </c>
      <c r="C137" s="600"/>
      <c r="D137" s="1370"/>
      <c r="E137" s="772">
        <f>SUBTOTAL(9,E136:E136)</f>
        <v>1300.2</v>
      </c>
      <c r="F137" s="1184">
        <f>SUBTOTAL(9,F136:F136)</f>
        <v>7801.2</v>
      </c>
      <c r="G137" s="1244">
        <f>SUBTOTAL(9,G136:G136)</f>
        <v>6501</v>
      </c>
    </row>
    <row r="138" spans="1:7" ht="14.25" outlineLevel="2" x14ac:dyDescent="0.2">
      <c r="A138" s="602" t="s">
        <v>588</v>
      </c>
      <c r="B138" s="8" t="s">
        <v>721</v>
      </c>
      <c r="C138" s="1175" t="s">
        <v>722</v>
      </c>
      <c r="D138" s="980" t="s">
        <v>100</v>
      </c>
      <c r="E138" s="982">
        <v>42</v>
      </c>
      <c r="F138" s="983">
        <v>252</v>
      </c>
      <c r="G138" s="1293">
        <v>210</v>
      </c>
    </row>
    <row r="139" spans="1:7" ht="14.25" outlineLevel="2" x14ac:dyDescent="0.2">
      <c r="A139" s="602" t="s">
        <v>588</v>
      </c>
      <c r="B139" s="8" t="s">
        <v>721</v>
      </c>
      <c r="C139" s="1175" t="s">
        <v>722</v>
      </c>
      <c r="D139" s="980" t="s">
        <v>100</v>
      </c>
      <c r="E139" s="982">
        <v>42</v>
      </c>
      <c r="F139" s="983">
        <v>252</v>
      </c>
      <c r="G139" s="1293">
        <v>210</v>
      </c>
    </row>
    <row r="140" spans="1:7" ht="14.25" outlineLevel="2" x14ac:dyDescent="0.2">
      <c r="A140" s="602" t="s">
        <v>588</v>
      </c>
      <c r="B140" s="8" t="s">
        <v>721</v>
      </c>
      <c r="C140" s="1175" t="s">
        <v>722</v>
      </c>
      <c r="D140" s="980" t="s">
        <v>100</v>
      </c>
      <c r="E140" s="982">
        <v>42</v>
      </c>
      <c r="F140" s="983">
        <v>252</v>
      </c>
      <c r="G140" s="1293">
        <v>210</v>
      </c>
    </row>
    <row r="141" spans="1:7" ht="14.25" outlineLevel="1" x14ac:dyDescent="0.2">
      <c r="A141" s="1268"/>
      <c r="B141" s="1317" t="s">
        <v>765</v>
      </c>
      <c r="C141" s="1270"/>
      <c r="D141" s="1380"/>
      <c r="E141" s="1381">
        <f>SUBTOTAL(9,E138:E140)</f>
        <v>126</v>
      </c>
      <c r="F141" s="1382">
        <f>SUBTOTAL(9,F138:F140)</f>
        <v>756</v>
      </c>
      <c r="G141" s="1289">
        <f>SUBTOTAL(9,G138:G140)</f>
        <v>630</v>
      </c>
    </row>
    <row r="142" spans="1:7" ht="14.25" outlineLevel="2" x14ac:dyDescent="0.2">
      <c r="A142" s="602" t="s">
        <v>588</v>
      </c>
      <c r="B142" s="981" t="s">
        <v>726</v>
      </c>
      <c r="C142" s="1176" t="s">
        <v>727</v>
      </c>
      <c r="D142" s="1299" t="s">
        <v>541</v>
      </c>
      <c r="E142" s="1297">
        <v>2.09</v>
      </c>
      <c r="F142" s="1298">
        <v>12.56</v>
      </c>
      <c r="G142" s="986">
        <v>10.47</v>
      </c>
    </row>
    <row r="143" spans="1:7" ht="14.25" outlineLevel="2" x14ac:dyDescent="0.2">
      <c r="A143" s="602" t="s">
        <v>588</v>
      </c>
      <c r="B143" s="1294" t="s">
        <v>726</v>
      </c>
      <c r="C143" s="1176" t="s">
        <v>752</v>
      </c>
      <c r="D143" s="980" t="s">
        <v>541</v>
      </c>
      <c r="E143" s="982">
        <v>1.2</v>
      </c>
      <c r="F143" s="1237">
        <v>7.2</v>
      </c>
      <c r="G143" s="1244">
        <v>6</v>
      </c>
    </row>
    <row r="144" spans="1:7" ht="15" outlineLevel="1" x14ac:dyDescent="0.25">
      <c r="A144" s="1268"/>
      <c r="B144" s="1383" t="s">
        <v>766</v>
      </c>
      <c r="C144" s="1314"/>
      <c r="D144" s="1271"/>
      <c r="E144" s="1315">
        <f>SUBTOTAL(9,E142:E143)</f>
        <v>3.29</v>
      </c>
      <c r="F144" s="1316">
        <f>SUBTOTAL(9,F142:F143)</f>
        <v>19.760000000000002</v>
      </c>
      <c r="G144" s="1367">
        <f>SUBTOTAL(9,G142:G143)</f>
        <v>16.47</v>
      </c>
    </row>
    <row r="145" spans="1:7" outlineLevel="2" x14ac:dyDescent="0.2">
      <c r="A145" s="602" t="s">
        <v>588</v>
      </c>
      <c r="B145" s="13" t="s">
        <v>912</v>
      </c>
      <c r="C145" s="8" t="s">
        <v>913</v>
      </c>
      <c r="D145" s="22" t="s">
        <v>857</v>
      </c>
      <c r="E145" s="772">
        <v>238</v>
      </c>
      <c r="F145" s="708">
        <v>1428</v>
      </c>
      <c r="G145" s="1244">
        <v>1190</v>
      </c>
    </row>
    <row r="146" spans="1:7" outlineLevel="1" x14ac:dyDescent="0.2">
      <c r="A146" s="1268"/>
      <c r="B146" s="1310" t="s">
        <v>923</v>
      </c>
      <c r="C146" s="1311"/>
      <c r="D146" s="1384"/>
      <c r="E146" s="1308">
        <f>SUBTOTAL(9,E145:E145)</f>
        <v>238</v>
      </c>
      <c r="F146" s="1318">
        <f>SUBTOTAL(9,F145:F145)</f>
        <v>1428</v>
      </c>
      <c r="G146" s="1367">
        <f>SUBTOTAL(9,G145:G145)</f>
        <v>1190</v>
      </c>
    </row>
    <row r="147" spans="1:7" outlineLevel="2" x14ac:dyDescent="0.2">
      <c r="A147" s="602" t="s">
        <v>588</v>
      </c>
      <c r="B147" s="1159" t="s">
        <v>812</v>
      </c>
      <c r="C147" s="8" t="s">
        <v>911</v>
      </c>
      <c r="D147" s="10" t="s">
        <v>273</v>
      </c>
      <c r="E147" s="772">
        <v>13.65</v>
      </c>
      <c r="F147" s="785">
        <v>81.900000000000006</v>
      </c>
      <c r="G147" s="1244">
        <v>68.25</v>
      </c>
    </row>
    <row r="148" spans="1:7" outlineLevel="1" x14ac:dyDescent="0.2">
      <c r="A148" s="1268"/>
      <c r="B148" s="1278" t="s">
        <v>823</v>
      </c>
      <c r="C148" s="1311"/>
      <c r="D148" s="1384"/>
      <c r="E148" s="1308">
        <f>SUBTOTAL(9,E147:E147)</f>
        <v>13.65</v>
      </c>
      <c r="F148" s="1312">
        <f>SUBTOTAL(9,F147:F147)</f>
        <v>81.900000000000006</v>
      </c>
      <c r="G148" s="1367">
        <f>SUBTOTAL(9,G147:G147)</f>
        <v>68.25</v>
      </c>
    </row>
    <row r="149" spans="1:7" ht="14.25" outlineLevel="2" x14ac:dyDescent="0.2">
      <c r="A149" s="602" t="s">
        <v>588</v>
      </c>
      <c r="B149" s="1159" t="s">
        <v>710</v>
      </c>
      <c r="C149" s="1175" t="s">
        <v>884</v>
      </c>
      <c r="D149" s="1304" t="s">
        <v>93</v>
      </c>
      <c r="E149" s="982">
        <v>1</v>
      </c>
      <c r="F149" s="1184">
        <v>6</v>
      </c>
      <c r="G149" s="677">
        <v>5</v>
      </c>
    </row>
    <row r="150" spans="1:7" ht="14.25" outlineLevel="2" x14ac:dyDescent="0.2">
      <c r="A150" s="602" t="s">
        <v>588</v>
      </c>
      <c r="B150" s="1159" t="s">
        <v>710</v>
      </c>
      <c r="C150" s="1369" t="s">
        <v>902</v>
      </c>
      <c r="D150" s="1304" t="s">
        <v>93</v>
      </c>
      <c r="E150" s="982">
        <v>1.05</v>
      </c>
      <c r="F150" s="1184">
        <v>6.3</v>
      </c>
      <c r="G150" s="677">
        <v>5.25</v>
      </c>
    </row>
    <row r="151" spans="1:7" ht="14.25" outlineLevel="2" x14ac:dyDescent="0.2">
      <c r="A151" s="602" t="s">
        <v>588</v>
      </c>
      <c r="B151" s="1301" t="s">
        <v>710</v>
      </c>
      <c r="C151" s="1175" t="s">
        <v>917</v>
      </c>
      <c r="D151" s="980" t="s">
        <v>93</v>
      </c>
      <c r="E151" s="982">
        <v>1.05</v>
      </c>
      <c r="F151" s="1184">
        <v>6.3</v>
      </c>
      <c r="G151" s="1244">
        <v>5.25</v>
      </c>
    </row>
    <row r="152" spans="1:7" ht="14.25" outlineLevel="1" x14ac:dyDescent="0.2">
      <c r="A152" s="1268"/>
      <c r="B152" s="1307" t="s">
        <v>769</v>
      </c>
      <c r="C152" s="1270"/>
      <c r="D152" s="1271"/>
      <c r="E152" s="1315">
        <f>SUBTOTAL(9,E149:E151)</f>
        <v>3.0999999999999996</v>
      </c>
      <c r="F152" s="1320">
        <f>SUBTOTAL(9,F149:F151)</f>
        <v>18.600000000000001</v>
      </c>
      <c r="G152" s="1367">
        <f>SUBTOTAL(9,G149:G151)</f>
        <v>15.5</v>
      </c>
    </row>
    <row r="153" spans="1:7" outlineLevel="2" x14ac:dyDescent="0.2">
      <c r="A153" s="602" t="s">
        <v>588</v>
      </c>
      <c r="B153" s="600" t="s">
        <v>723</v>
      </c>
      <c r="C153" s="600" t="s">
        <v>890</v>
      </c>
      <c r="D153" s="602" t="s">
        <v>892</v>
      </c>
      <c r="E153" s="772">
        <v>2.69</v>
      </c>
      <c r="F153" s="785">
        <v>16.12</v>
      </c>
      <c r="G153" s="1244">
        <v>13.43</v>
      </c>
    </row>
    <row r="154" spans="1:7" outlineLevel="1" x14ac:dyDescent="0.2">
      <c r="A154" s="1268"/>
      <c r="B154" s="1278" t="s">
        <v>825</v>
      </c>
      <c r="C154" s="1376"/>
      <c r="D154" s="1268"/>
      <c r="E154" s="1308">
        <f>SUBTOTAL(9,E153:E153)</f>
        <v>2.69</v>
      </c>
      <c r="F154" s="1312">
        <f>SUBTOTAL(9,F153:F153)</f>
        <v>16.12</v>
      </c>
      <c r="G154" s="1367">
        <f>SUBTOTAL(9,G153:G153)</f>
        <v>13.43</v>
      </c>
    </row>
    <row r="155" spans="1:7" outlineLevel="2" x14ac:dyDescent="0.2">
      <c r="A155" s="602" t="s">
        <v>588</v>
      </c>
      <c r="B155" s="600" t="s">
        <v>867</v>
      </c>
      <c r="C155" s="600" t="s">
        <v>469</v>
      </c>
      <c r="D155" s="602" t="s">
        <v>115</v>
      </c>
      <c r="E155" s="838">
        <v>454.8</v>
      </c>
      <c r="F155" s="708">
        <v>2728.8</v>
      </c>
      <c r="G155" s="1244">
        <v>2274</v>
      </c>
    </row>
    <row r="156" spans="1:7" outlineLevel="1" x14ac:dyDescent="0.2">
      <c r="A156" s="1268"/>
      <c r="B156" s="1278" t="s">
        <v>880</v>
      </c>
      <c r="C156" s="1376"/>
      <c r="D156" s="1377"/>
      <c r="E156" s="1385">
        <f>SUBTOTAL(9,E155:E155)</f>
        <v>454.8</v>
      </c>
      <c r="F156" s="1378">
        <f>SUBTOTAL(9,F155:F155)</f>
        <v>2728.8</v>
      </c>
      <c r="G156" s="1367">
        <f>SUBTOTAL(9,G155:G155)</f>
        <v>2274</v>
      </c>
    </row>
    <row r="157" spans="1:7" outlineLevel="2" x14ac:dyDescent="0.2">
      <c r="A157" s="602" t="s">
        <v>588</v>
      </c>
      <c r="B157" s="600" t="s">
        <v>888</v>
      </c>
      <c r="C157" s="600" t="s">
        <v>889</v>
      </c>
      <c r="D157" s="867" t="s">
        <v>97</v>
      </c>
      <c r="E157" s="1231">
        <v>63</v>
      </c>
      <c r="F157" s="1371">
        <v>378</v>
      </c>
      <c r="G157" s="1244">
        <v>315</v>
      </c>
    </row>
    <row r="158" spans="1:7" outlineLevel="1" x14ac:dyDescent="0.2">
      <c r="A158" s="1268"/>
      <c r="B158" s="1307" t="s">
        <v>924</v>
      </c>
      <c r="C158" s="1376"/>
      <c r="D158" s="1377"/>
      <c r="E158" s="1386">
        <f>SUBTOTAL(9,E157:E157)</f>
        <v>63</v>
      </c>
      <c r="F158" s="1378">
        <f>SUBTOTAL(9,F157:F157)</f>
        <v>378</v>
      </c>
      <c r="G158" s="1367">
        <f>SUBTOTAL(9,G157:G157)</f>
        <v>315</v>
      </c>
    </row>
    <row r="159" spans="1:7" outlineLevel="2" x14ac:dyDescent="0.2">
      <c r="A159" s="1181" t="s">
        <v>588</v>
      </c>
      <c r="B159" s="1301" t="s">
        <v>909</v>
      </c>
      <c r="C159" s="894" t="s">
        <v>910</v>
      </c>
      <c r="D159" s="893" t="s">
        <v>857</v>
      </c>
      <c r="E159" s="837">
        <v>16.66</v>
      </c>
      <c r="F159" s="1371">
        <v>99.94</v>
      </c>
      <c r="G159" s="1387">
        <v>83.28</v>
      </c>
    </row>
    <row r="160" spans="1:7" outlineLevel="1" x14ac:dyDescent="0.2">
      <c r="A160" s="1268"/>
      <c r="B160" s="1278" t="s">
        <v>925</v>
      </c>
      <c r="C160" s="1311"/>
      <c r="D160" s="1306"/>
      <c r="E160" s="1308">
        <f>SUBTOTAL(9,E159:E159)</f>
        <v>16.66</v>
      </c>
      <c r="F160" s="1308">
        <f>SUBTOTAL(9,F159:F159)</f>
        <v>99.94</v>
      </c>
      <c r="G160" s="1388">
        <f>SUBTOTAL(9,G159:G159)</f>
        <v>83.28</v>
      </c>
    </row>
    <row r="161" spans="1:7" x14ac:dyDescent="0.2">
      <c r="A161" s="1179"/>
      <c r="B161" s="1375" t="s">
        <v>217</v>
      </c>
      <c r="C161" s="1372"/>
      <c r="D161" s="895"/>
      <c r="E161" s="1265">
        <f>SUBTOTAL(9,E130:E159)</f>
        <v>2303.4</v>
      </c>
      <c r="F161" s="1265">
        <f>SUBTOTAL(9,F130:F159)</f>
        <v>13820.38</v>
      </c>
      <c r="G161" s="1373">
        <f>SUBTOTAL(9,G130:G159)</f>
        <v>11516.980000000001</v>
      </c>
    </row>
  </sheetData>
  <autoFilter ref="A129:J159" xr:uid="{B93E4228-6D9C-4A85-809D-8227AA87B5F4}"/>
  <sortState xmlns:xlrd2="http://schemas.microsoft.com/office/spreadsheetml/2017/richdata2" ref="A130:J159">
    <sortCondition ref="B130:B159"/>
  </sortState>
  <pageMargins left="0.23622047244094491" right="0.23622047244094491" top="0.74803149606299213" bottom="0.74803149606299213" header="0.31496062992125984" footer="0.31496062992125984"/>
  <pageSetup paperSize="9" scale="63"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38EF-6D0A-4414-9AD9-5AB154818565}">
  <sheetPr codeName="Sheet5"/>
  <dimension ref="A2:C69"/>
  <sheetViews>
    <sheetView topLeftCell="A17" workbookViewId="0">
      <selection activeCell="A19" sqref="A19:C33"/>
    </sheetView>
  </sheetViews>
  <sheetFormatPr defaultRowHeight="12.75" x14ac:dyDescent="0.2"/>
  <cols>
    <col min="1" max="1" width="20.140625" bestFit="1" customWidth="1"/>
    <col min="2" max="2" width="64.42578125" bestFit="1" customWidth="1"/>
    <col min="3" max="3" width="9.140625" bestFit="1" customWidth="1"/>
  </cols>
  <sheetData>
    <row r="2" spans="1:3" x14ac:dyDescent="0.2">
      <c r="A2" s="86" t="s">
        <v>639</v>
      </c>
      <c r="B2" s="1204" t="str">
        <f>'VAT Returns'!B1</f>
        <v>1/4/22-31/6/22</v>
      </c>
    </row>
    <row r="3" spans="1:3" ht="15" x14ac:dyDescent="0.3">
      <c r="A3" s="1205" t="s">
        <v>434</v>
      </c>
      <c r="C3" s="62"/>
    </row>
    <row r="4" spans="1:3" x14ac:dyDescent="0.2">
      <c r="C4" s="62"/>
    </row>
    <row r="5" spans="1:3" x14ac:dyDescent="0.2">
      <c r="A5" s="709" t="s">
        <v>641</v>
      </c>
      <c r="B5" s="709" t="s">
        <v>640</v>
      </c>
      <c r="C5" s="1206">
        <f>'VAT Returns'!E6</f>
        <v>35.15</v>
      </c>
    </row>
    <row r="6" spans="1:3" x14ac:dyDescent="0.2">
      <c r="A6" s="709" t="s">
        <v>642</v>
      </c>
      <c r="B6" s="709" t="s">
        <v>644</v>
      </c>
      <c r="C6" s="1206">
        <v>0</v>
      </c>
    </row>
    <row r="7" spans="1:3" x14ac:dyDescent="0.2">
      <c r="A7" s="709" t="s">
        <v>643</v>
      </c>
      <c r="B7" s="709" t="s">
        <v>645</v>
      </c>
      <c r="C7" s="1206">
        <f>SUM(C5:C6)</f>
        <v>35.15</v>
      </c>
    </row>
    <row r="8" spans="1:3" x14ac:dyDescent="0.2">
      <c r="A8" s="709" t="s">
        <v>646</v>
      </c>
      <c r="B8" s="709" t="s">
        <v>647</v>
      </c>
      <c r="C8" s="1206">
        <f>'VAT Returns'!E35</f>
        <v>809.49</v>
      </c>
    </row>
    <row r="9" spans="1:3" x14ac:dyDescent="0.2">
      <c r="A9" s="86" t="s">
        <v>650</v>
      </c>
      <c r="B9" s="86" t="s">
        <v>651</v>
      </c>
      <c r="C9" s="1207">
        <f>C8-C7</f>
        <v>774.34</v>
      </c>
    </row>
    <row r="10" spans="1:3" x14ac:dyDescent="0.2">
      <c r="A10" s="86" t="s">
        <v>653</v>
      </c>
      <c r="B10" s="86"/>
      <c r="C10" s="45"/>
    </row>
    <row r="11" spans="1:3" x14ac:dyDescent="0.2">
      <c r="A11" s="709" t="s">
        <v>652</v>
      </c>
      <c r="B11" s="709" t="s">
        <v>654</v>
      </c>
      <c r="C11" s="1206">
        <f>'VAT Returns'!G6</f>
        <v>175.75</v>
      </c>
    </row>
    <row r="12" spans="1:3" x14ac:dyDescent="0.2">
      <c r="A12" s="709" t="s">
        <v>655</v>
      </c>
      <c r="B12" s="709" t="s">
        <v>656</v>
      </c>
      <c r="C12" s="1206">
        <f>'VAT Returns'!G35</f>
        <v>4012.6000000000004</v>
      </c>
    </row>
    <row r="13" spans="1:3" x14ac:dyDescent="0.2">
      <c r="A13" s="709" t="s">
        <v>657</v>
      </c>
      <c r="B13" s="709" t="s">
        <v>658</v>
      </c>
      <c r="C13" s="1206">
        <v>0</v>
      </c>
    </row>
    <row r="14" spans="1:3" x14ac:dyDescent="0.2">
      <c r="A14" s="709" t="s">
        <v>659</v>
      </c>
      <c r="B14" s="709" t="s">
        <v>660</v>
      </c>
      <c r="C14" s="1206">
        <v>0</v>
      </c>
    </row>
    <row r="15" spans="1:3" x14ac:dyDescent="0.2">
      <c r="C15" s="62"/>
    </row>
    <row r="16" spans="1:3" x14ac:dyDescent="0.2">
      <c r="A16" s="709" t="s">
        <v>661</v>
      </c>
      <c r="C16" s="45">
        <f>C9</f>
        <v>774.34</v>
      </c>
    </row>
    <row r="17" spans="1:3" x14ac:dyDescent="0.2">
      <c r="C17" s="62"/>
    </row>
    <row r="19" spans="1:3" x14ac:dyDescent="0.2">
      <c r="A19" s="86" t="s">
        <v>639</v>
      </c>
      <c r="B19" s="1204" t="str">
        <f>'VAT Returns'!B38</f>
        <v>1/7/2022-30/09/2022</v>
      </c>
    </row>
    <row r="20" spans="1:3" ht="15" x14ac:dyDescent="0.3">
      <c r="A20" s="1205" t="s">
        <v>434</v>
      </c>
      <c r="C20" s="62"/>
    </row>
    <row r="21" spans="1:3" x14ac:dyDescent="0.2">
      <c r="C21" s="62"/>
    </row>
    <row r="22" spans="1:3" x14ac:dyDescent="0.2">
      <c r="A22" s="709" t="s">
        <v>641</v>
      </c>
      <c r="B22" s="709" t="s">
        <v>640</v>
      </c>
      <c r="C22" s="1206">
        <v>0</v>
      </c>
    </row>
    <row r="23" spans="1:3" x14ac:dyDescent="0.2">
      <c r="A23" s="709" t="s">
        <v>642</v>
      </c>
      <c r="B23" s="709" t="s">
        <v>644</v>
      </c>
      <c r="C23" s="1206">
        <v>0</v>
      </c>
    </row>
    <row r="24" spans="1:3" x14ac:dyDescent="0.2">
      <c r="A24" s="709" t="s">
        <v>643</v>
      </c>
      <c r="B24" s="709" t="s">
        <v>645</v>
      </c>
      <c r="C24" s="1206">
        <f>SUM(C22:C23)</f>
        <v>0</v>
      </c>
    </row>
    <row r="25" spans="1:3" x14ac:dyDescent="0.2">
      <c r="A25" s="709" t="s">
        <v>646</v>
      </c>
      <c r="B25" s="709" t="s">
        <v>647</v>
      </c>
      <c r="C25" s="1206">
        <f>'VAT Returns'!E76</f>
        <v>519.58999999999992</v>
      </c>
    </row>
    <row r="26" spans="1:3" x14ac:dyDescent="0.2">
      <c r="A26" s="86" t="s">
        <v>650</v>
      </c>
      <c r="B26" s="86" t="s">
        <v>651</v>
      </c>
      <c r="C26" s="1207">
        <f>C25-C24</f>
        <v>519.58999999999992</v>
      </c>
    </row>
    <row r="27" spans="1:3" x14ac:dyDescent="0.2">
      <c r="A27" s="86" t="s">
        <v>653</v>
      </c>
      <c r="B27" s="86"/>
      <c r="C27" s="45"/>
    </row>
    <row r="28" spans="1:3" x14ac:dyDescent="0.2">
      <c r="A28" s="709" t="s">
        <v>652</v>
      </c>
      <c r="B28" s="709" t="s">
        <v>654</v>
      </c>
      <c r="C28" s="1206">
        <v>0</v>
      </c>
    </row>
    <row r="29" spans="1:3" x14ac:dyDescent="0.2">
      <c r="A29" s="709" t="s">
        <v>655</v>
      </c>
      <c r="B29" s="709" t="s">
        <v>656</v>
      </c>
      <c r="C29" s="1206">
        <f>'VAT Returns'!G76</f>
        <v>2611.4500000000003</v>
      </c>
    </row>
    <row r="30" spans="1:3" x14ac:dyDescent="0.2">
      <c r="A30" s="709" t="s">
        <v>657</v>
      </c>
      <c r="B30" s="709" t="s">
        <v>658</v>
      </c>
      <c r="C30" s="1206">
        <v>0</v>
      </c>
    </row>
    <row r="31" spans="1:3" x14ac:dyDescent="0.2">
      <c r="A31" s="709" t="s">
        <v>659</v>
      </c>
      <c r="B31" s="709" t="s">
        <v>660</v>
      </c>
      <c r="C31" s="1206">
        <v>0</v>
      </c>
    </row>
    <row r="32" spans="1:3" x14ac:dyDescent="0.2">
      <c r="C32" s="62"/>
    </row>
    <row r="33" spans="1:3" x14ac:dyDescent="0.2">
      <c r="A33" s="709" t="s">
        <v>661</v>
      </c>
      <c r="C33" s="45">
        <f>C26</f>
        <v>519.58999999999992</v>
      </c>
    </row>
    <row r="37" spans="1:3" x14ac:dyDescent="0.2">
      <c r="A37" s="86" t="s">
        <v>639</v>
      </c>
      <c r="B37" s="1204" t="str">
        <f>'VAT Returns'!B78</f>
        <v>1/10/2022-31/12/2022</v>
      </c>
    </row>
    <row r="38" spans="1:3" ht="15" x14ac:dyDescent="0.3">
      <c r="A38" s="1205" t="s">
        <v>434</v>
      </c>
      <c r="C38" s="62"/>
    </row>
    <row r="39" spans="1:3" x14ac:dyDescent="0.2">
      <c r="C39" s="62"/>
    </row>
    <row r="40" spans="1:3" x14ac:dyDescent="0.2">
      <c r="A40" s="709" t="s">
        <v>641</v>
      </c>
      <c r="B40" s="709" t="s">
        <v>640</v>
      </c>
      <c r="C40" s="1206">
        <f>'VAT Returns'!E82</f>
        <v>31.31</v>
      </c>
    </row>
    <row r="41" spans="1:3" x14ac:dyDescent="0.2">
      <c r="A41" s="709" t="s">
        <v>642</v>
      </c>
      <c r="B41" s="709" t="s">
        <v>644</v>
      </c>
      <c r="C41" s="1206">
        <v>0</v>
      </c>
    </row>
    <row r="42" spans="1:3" x14ac:dyDescent="0.2">
      <c r="A42" s="709" t="s">
        <v>643</v>
      </c>
      <c r="B42" s="709" t="s">
        <v>645</v>
      </c>
      <c r="C42" s="1206">
        <f>SUM(C40:C41)</f>
        <v>31.31</v>
      </c>
    </row>
    <row r="43" spans="1:3" x14ac:dyDescent="0.2">
      <c r="A43" s="709" t="s">
        <v>646</v>
      </c>
      <c r="B43" s="709" t="s">
        <v>647</v>
      </c>
      <c r="C43" s="1206">
        <f>'VAT Returns'!E120</f>
        <v>1058.79</v>
      </c>
    </row>
    <row r="44" spans="1:3" x14ac:dyDescent="0.2">
      <c r="A44" s="86" t="s">
        <v>650</v>
      </c>
      <c r="B44" s="86" t="s">
        <v>651</v>
      </c>
      <c r="C44" s="1207">
        <f>C43-C42</f>
        <v>1027.48</v>
      </c>
    </row>
    <row r="45" spans="1:3" x14ac:dyDescent="0.2">
      <c r="A45" s="86" t="s">
        <v>653</v>
      </c>
      <c r="B45" s="86"/>
      <c r="C45" s="45"/>
    </row>
    <row r="46" spans="1:3" x14ac:dyDescent="0.2">
      <c r="A46" s="709" t="s">
        <v>652</v>
      </c>
      <c r="B46" s="709" t="s">
        <v>654</v>
      </c>
      <c r="C46" s="1206">
        <f>'VAT Returns'!G82</f>
        <v>156.55000000000001</v>
      </c>
    </row>
    <row r="47" spans="1:3" x14ac:dyDescent="0.2">
      <c r="A47" s="709" t="s">
        <v>655</v>
      </c>
      <c r="B47" s="709" t="s">
        <v>656</v>
      </c>
      <c r="C47" s="1206">
        <f>'VAT Returns'!G120</f>
        <v>5298.79</v>
      </c>
    </row>
    <row r="48" spans="1:3" x14ac:dyDescent="0.2">
      <c r="A48" s="709" t="s">
        <v>657</v>
      </c>
      <c r="B48" s="709" t="s">
        <v>658</v>
      </c>
      <c r="C48" s="1206">
        <v>0</v>
      </c>
    </row>
    <row r="49" spans="1:3" x14ac:dyDescent="0.2">
      <c r="A49" s="709" t="s">
        <v>659</v>
      </c>
      <c r="B49" s="709" t="s">
        <v>660</v>
      </c>
      <c r="C49" s="1206">
        <v>0</v>
      </c>
    </row>
    <row r="50" spans="1:3" x14ac:dyDescent="0.2">
      <c r="C50" s="62"/>
    </row>
    <row r="51" spans="1:3" x14ac:dyDescent="0.2">
      <c r="A51" s="709" t="s">
        <v>661</v>
      </c>
      <c r="C51" s="45">
        <f>C44</f>
        <v>1027.48</v>
      </c>
    </row>
    <row r="55" spans="1:3" x14ac:dyDescent="0.2">
      <c r="A55" s="86" t="s">
        <v>639</v>
      </c>
      <c r="B55" s="1204" t="s">
        <v>926</v>
      </c>
    </row>
    <row r="56" spans="1:3" ht="15" x14ac:dyDescent="0.3">
      <c r="A56" s="1205" t="s">
        <v>434</v>
      </c>
      <c r="C56" s="62"/>
    </row>
    <row r="57" spans="1:3" x14ac:dyDescent="0.2">
      <c r="C57" s="62"/>
    </row>
    <row r="58" spans="1:3" x14ac:dyDescent="0.2">
      <c r="A58" s="709" t="s">
        <v>641</v>
      </c>
      <c r="B58" s="709" t="s">
        <v>640</v>
      </c>
      <c r="C58" s="1206">
        <v>0</v>
      </c>
    </row>
    <row r="59" spans="1:3" x14ac:dyDescent="0.2">
      <c r="A59" s="709" t="s">
        <v>642</v>
      </c>
      <c r="B59" s="709" t="s">
        <v>644</v>
      </c>
      <c r="C59" s="1206">
        <v>0</v>
      </c>
    </row>
    <row r="60" spans="1:3" x14ac:dyDescent="0.2">
      <c r="A60" s="709" t="s">
        <v>643</v>
      </c>
      <c r="B60" s="709" t="s">
        <v>645</v>
      </c>
      <c r="C60" s="1206">
        <f>SUM(C58:C59)</f>
        <v>0</v>
      </c>
    </row>
    <row r="61" spans="1:3" x14ac:dyDescent="0.2">
      <c r="A61" s="709" t="s">
        <v>646</v>
      </c>
      <c r="B61" s="709" t="s">
        <v>647</v>
      </c>
      <c r="C61" s="1206">
        <f>'VAT Returns'!E161</f>
        <v>2303.4</v>
      </c>
    </row>
    <row r="62" spans="1:3" x14ac:dyDescent="0.2">
      <c r="A62" s="86" t="s">
        <v>650</v>
      </c>
      <c r="B62" s="86" t="s">
        <v>651</v>
      </c>
      <c r="C62" s="1207">
        <f>C61-C60</f>
        <v>2303.4</v>
      </c>
    </row>
    <row r="63" spans="1:3" x14ac:dyDescent="0.2">
      <c r="A63" s="86" t="s">
        <v>653</v>
      </c>
      <c r="B63" s="86"/>
      <c r="C63" s="45"/>
    </row>
    <row r="64" spans="1:3" x14ac:dyDescent="0.2">
      <c r="A64" s="709" t="s">
        <v>652</v>
      </c>
      <c r="B64" s="709" t="s">
        <v>654</v>
      </c>
      <c r="C64" s="1206">
        <v>0</v>
      </c>
    </row>
    <row r="65" spans="1:3" x14ac:dyDescent="0.2">
      <c r="A65" s="709" t="s">
        <v>655</v>
      </c>
      <c r="B65" s="709" t="s">
        <v>656</v>
      </c>
      <c r="C65" s="1206">
        <f>'VAT Returns'!G161</f>
        <v>11516.980000000001</v>
      </c>
    </row>
    <row r="66" spans="1:3" x14ac:dyDescent="0.2">
      <c r="A66" s="709" t="s">
        <v>657</v>
      </c>
      <c r="B66" s="709" t="s">
        <v>658</v>
      </c>
      <c r="C66" s="1206">
        <v>0</v>
      </c>
    </row>
    <row r="67" spans="1:3" x14ac:dyDescent="0.2">
      <c r="A67" s="709" t="s">
        <v>659</v>
      </c>
      <c r="B67" s="709" t="s">
        <v>660</v>
      </c>
      <c r="C67" s="1206">
        <v>0</v>
      </c>
    </row>
    <row r="68" spans="1:3" x14ac:dyDescent="0.2">
      <c r="C68" s="62"/>
    </row>
    <row r="69" spans="1:3" x14ac:dyDescent="0.2">
      <c r="A69" s="709" t="s">
        <v>661</v>
      </c>
      <c r="C69" s="45">
        <f>C62</f>
        <v>2303.4</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E0D8-F4EC-42B8-B593-8E31415CE3F1}">
  <dimension ref="A3:F40"/>
  <sheetViews>
    <sheetView workbookViewId="0">
      <selection activeCell="D40" sqref="D40"/>
    </sheetView>
  </sheetViews>
  <sheetFormatPr defaultRowHeight="12.75" x14ac:dyDescent="0.2"/>
  <cols>
    <col min="1" max="1" width="13.85546875" bestFit="1" customWidth="1"/>
    <col min="2" max="2" width="17" bestFit="1" customWidth="1"/>
    <col min="3" max="3" width="8" bestFit="1" customWidth="1"/>
    <col min="4" max="5" width="9" bestFit="1" customWidth="1"/>
    <col min="6" max="6" width="11.7109375" bestFit="1" customWidth="1"/>
  </cols>
  <sheetData>
    <row r="3" spans="1:6" x14ac:dyDescent="0.2">
      <c r="A3" s="998" t="s">
        <v>478</v>
      </c>
      <c r="B3" s="998" t="s">
        <v>594</v>
      </c>
    </row>
    <row r="4" spans="1:6" x14ac:dyDescent="0.2">
      <c r="A4" s="998" t="s">
        <v>595</v>
      </c>
      <c r="B4" t="s">
        <v>146</v>
      </c>
      <c r="C4" t="s">
        <v>147</v>
      </c>
      <c r="D4" t="s">
        <v>148</v>
      </c>
      <c r="E4" t="s">
        <v>588</v>
      </c>
      <c r="F4" t="s">
        <v>217</v>
      </c>
    </row>
    <row r="5" spans="1:6" x14ac:dyDescent="0.2">
      <c r="A5" s="559">
        <v>1</v>
      </c>
      <c r="B5">
        <v>2531.67</v>
      </c>
      <c r="C5">
        <v>2406.4700000000003</v>
      </c>
      <c r="D5">
        <v>2393.33</v>
      </c>
      <c r="E5">
        <v>2891.13</v>
      </c>
      <c r="F5">
        <v>10222.6</v>
      </c>
    </row>
    <row r="6" spans="1:6" x14ac:dyDescent="0.2">
      <c r="A6" s="559">
        <v>2</v>
      </c>
      <c r="B6">
        <v>39.700000000000003</v>
      </c>
      <c r="C6">
        <v>42.28</v>
      </c>
      <c r="D6">
        <v>42.28</v>
      </c>
      <c r="E6">
        <v>278.81</v>
      </c>
      <c r="F6">
        <v>403.07</v>
      </c>
    </row>
    <row r="7" spans="1:6" x14ac:dyDescent="0.2">
      <c r="A7" s="559">
        <v>3</v>
      </c>
      <c r="C7">
        <v>81.02000000000001</v>
      </c>
      <c r="D7">
        <v>72.27</v>
      </c>
      <c r="E7">
        <v>135.19</v>
      </c>
      <c r="F7">
        <v>288.48</v>
      </c>
    </row>
    <row r="8" spans="1:6" x14ac:dyDescent="0.2">
      <c r="A8" s="559">
        <v>6</v>
      </c>
      <c r="B8">
        <v>16</v>
      </c>
      <c r="C8">
        <v>15.75</v>
      </c>
      <c r="D8">
        <v>15.5</v>
      </c>
      <c r="E8">
        <v>15.5</v>
      </c>
      <c r="F8">
        <v>62.75</v>
      </c>
    </row>
    <row r="9" spans="1:6" x14ac:dyDescent="0.2">
      <c r="A9" s="559">
        <v>7</v>
      </c>
      <c r="B9">
        <v>3.46</v>
      </c>
      <c r="C9">
        <v>5.25</v>
      </c>
      <c r="F9">
        <v>8.7100000000000009</v>
      </c>
    </row>
    <row r="10" spans="1:6" x14ac:dyDescent="0.2">
      <c r="A10" s="559">
        <v>8</v>
      </c>
      <c r="B10">
        <v>25.13</v>
      </c>
      <c r="C10">
        <v>16.84</v>
      </c>
      <c r="D10">
        <v>10.88</v>
      </c>
      <c r="E10">
        <v>10.88</v>
      </c>
      <c r="F10">
        <v>63.730000000000004</v>
      </c>
    </row>
    <row r="11" spans="1:6" x14ac:dyDescent="0.2">
      <c r="A11" s="559">
        <v>9</v>
      </c>
      <c r="E11">
        <v>288</v>
      </c>
      <c r="F11">
        <v>288</v>
      </c>
    </row>
    <row r="12" spans="1:6" x14ac:dyDescent="0.2">
      <c r="A12" s="559">
        <v>10</v>
      </c>
      <c r="E12">
        <v>315</v>
      </c>
      <c r="F12">
        <v>315</v>
      </c>
    </row>
    <row r="13" spans="1:6" x14ac:dyDescent="0.2">
      <c r="A13" s="559">
        <v>12</v>
      </c>
      <c r="D13">
        <v>17</v>
      </c>
      <c r="F13">
        <v>17</v>
      </c>
    </row>
    <row r="14" spans="1:6" x14ac:dyDescent="0.2">
      <c r="A14" s="559">
        <v>14</v>
      </c>
      <c r="B14">
        <v>16.47</v>
      </c>
      <c r="C14">
        <v>27.4</v>
      </c>
      <c r="D14">
        <v>16.47</v>
      </c>
      <c r="E14">
        <v>66.47</v>
      </c>
      <c r="F14">
        <v>126.81</v>
      </c>
    </row>
    <row r="15" spans="1:6" x14ac:dyDescent="0.2">
      <c r="A15" s="559">
        <v>15</v>
      </c>
      <c r="B15">
        <v>44.8</v>
      </c>
      <c r="C15">
        <v>52.8</v>
      </c>
      <c r="D15">
        <v>70</v>
      </c>
      <c r="E15">
        <v>44.8</v>
      </c>
      <c r="F15">
        <v>212.39999999999998</v>
      </c>
    </row>
    <row r="16" spans="1:6" x14ac:dyDescent="0.2">
      <c r="A16" s="559">
        <v>16</v>
      </c>
      <c r="D16">
        <v>63</v>
      </c>
      <c r="F16">
        <v>63</v>
      </c>
    </row>
    <row r="17" spans="1:6" x14ac:dyDescent="0.2">
      <c r="A17" s="559">
        <v>17</v>
      </c>
      <c r="C17">
        <v>25</v>
      </c>
      <c r="F17">
        <v>25</v>
      </c>
    </row>
    <row r="18" spans="1:6" x14ac:dyDescent="0.2">
      <c r="A18" s="559">
        <v>19</v>
      </c>
      <c r="B18">
        <v>282</v>
      </c>
      <c r="C18">
        <v>400</v>
      </c>
      <c r="F18">
        <v>682</v>
      </c>
    </row>
    <row r="19" spans="1:6" x14ac:dyDescent="0.2">
      <c r="A19" s="559">
        <v>20</v>
      </c>
      <c r="C19">
        <v>1032.8900000000001</v>
      </c>
      <c r="F19">
        <v>1032.8900000000001</v>
      </c>
    </row>
    <row r="20" spans="1:6" x14ac:dyDescent="0.2">
      <c r="A20" s="559">
        <v>23</v>
      </c>
      <c r="C20">
        <v>60</v>
      </c>
      <c r="D20">
        <v>60</v>
      </c>
      <c r="F20">
        <v>120</v>
      </c>
    </row>
    <row r="21" spans="1:6" x14ac:dyDescent="0.2">
      <c r="A21" s="559">
        <v>25</v>
      </c>
      <c r="B21">
        <v>35</v>
      </c>
      <c r="F21">
        <v>35</v>
      </c>
    </row>
    <row r="22" spans="1:6" x14ac:dyDescent="0.2">
      <c r="A22" s="559">
        <v>26</v>
      </c>
      <c r="B22">
        <v>20</v>
      </c>
      <c r="D22">
        <v>240</v>
      </c>
      <c r="F22">
        <v>260</v>
      </c>
    </row>
    <row r="23" spans="1:6" x14ac:dyDescent="0.2">
      <c r="A23" s="559">
        <v>27</v>
      </c>
      <c r="B23">
        <v>596.67000000000007</v>
      </c>
      <c r="C23">
        <v>630</v>
      </c>
      <c r="D23">
        <v>630</v>
      </c>
      <c r="E23">
        <v>630</v>
      </c>
      <c r="F23">
        <v>2486.67</v>
      </c>
    </row>
    <row r="24" spans="1:6" x14ac:dyDescent="0.2">
      <c r="A24" s="559">
        <v>28</v>
      </c>
      <c r="D24">
        <v>1200</v>
      </c>
      <c r="F24">
        <v>1200</v>
      </c>
    </row>
    <row r="25" spans="1:6" x14ac:dyDescent="0.2">
      <c r="A25" s="559">
        <v>29</v>
      </c>
      <c r="B25">
        <v>91</v>
      </c>
      <c r="C25">
        <v>68.25</v>
      </c>
      <c r="E25">
        <v>68.25</v>
      </c>
      <c r="F25">
        <v>227.5</v>
      </c>
    </row>
    <row r="26" spans="1:6" x14ac:dyDescent="0.2">
      <c r="A26" s="559">
        <v>30</v>
      </c>
      <c r="B26">
        <v>360</v>
      </c>
      <c r="C26">
        <v>227.3</v>
      </c>
      <c r="D26">
        <v>2526.33</v>
      </c>
      <c r="F26">
        <v>3113.63</v>
      </c>
    </row>
    <row r="27" spans="1:6" x14ac:dyDescent="0.2">
      <c r="A27" s="559">
        <v>31</v>
      </c>
      <c r="B27">
        <v>330.94000000000005</v>
      </c>
      <c r="C27">
        <v>316.74</v>
      </c>
      <c r="D27">
        <v>410.42</v>
      </c>
      <c r="E27">
        <v>360.04999999999995</v>
      </c>
      <c r="F27">
        <v>1418.15</v>
      </c>
    </row>
    <row r="28" spans="1:6" x14ac:dyDescent="0.2">
      <c r="A28" s="559">
        <v>36</v>
      </c>
      <c r="B28">
        <v>543.24</v>
      </c>
      <c r="F28">
        <v>543.24</v>
      </c>
    </row>
    <row r="29" spans="1:6" x14ac:dyDescent="0.2">
      <c r="A29" s="559">
        <v>37</v>
      </c>
      <c r="C29">
        <v>8</v>
      </c>
      <c r="F29">
        <v>8</v>
      </c>
    </row>
    <row r="30" spans="1:6" x14ac:dyDescent="0.2">
      <c r="A30" s="559">
        <v>41</v>
      </c>
      <c r="B30">
        <v>75</v>
      </c>
      <c r="C30">
        <v>100</v>
      </c>
      <c r="D30">
        <v>400</v>
      </c>
      <c r="F30">
        <v>575</v>
      </c>
    </row>
    <row r="31" spans="1:6" x14ac:dyDescent="0.2">
      <c r="A31" s="559">
        <v>42</v>
      </c>
      <c r="D31">
        <v>1600</v>
      </c>
      <c r="F31">
        <v>1600</v>
      </c>
    </row>
    <row r="32" spans="1:6" x14ac:dyDescent="0.2">
      <c r="A32" s="559">
        <v>43</v>
      </c>
      <c r="E32">
        <v>2274</v>
      </c>
      <c r="F32">
        <v>2274</v>
      </c>
    </row>
    <row r="33" spans="1:6" x14ac:dyDescent="0.2">
      <c r="A33" s="559">
        <v>44</v>
      </c>
      <c r="C33">
        <v>17.849999999999998</v>
      </c>
      <c r="F33">
        <v>17.849999999999998</v>
      </c>
    </row>
    <row r="34" spans="1:6" x14ac:dyDescent="0.2">
      <c r="A34" s="559">
        <v>45</v>
      </c>
      <c r="D34">
        <v>734.95</v>
      </c>
      <c r="F34">
        <v>734.95</v>
      </c>
    </row>
    <row r="35" spans="1:6" x14ac:dyDescent="0.2">
      <c r="A35" s="559">
        <v>46</v>
      </c>
      <c r="B35">
        <v>0</v>
      </c>
      <c r="C35">
        <v>180</v>
      </c>
      <c r="D35">
        <v>188.32</v>
      </c>
      <c r="F35">
        <v>368.32</v>
      </c>
    </row>
    <row r="36" spans="1:6" x14ac:dyDescent="0.2">
      <c r="A36" s="559">
        <v>48</v>
      </c>
      <c r="B36">
        <v>2325.52</v>
      </c>
      <c r="F36">
        <v>2325.52</v>
      </c>
    </row>
    <row r="37" spans="1:6" x14ac:dyDescent="0.2">
      <c r="A37" s="559">
        <v>49</v>
      </c>
      <c r="B37">
        <v>43.9</v>
      </c>
      <c r="C37">
        <v>1123.93</v>
      </c>
      <c r="D37">
        <v>380.43</v>
      </c>
      <c r="F37">
        <v>1548.2600000000002</v>
      </c>
    </row>
    <row r="38" spans="1:6" x14ac:dyDescent="0.2">
      <c r="A38" s="559">
        <v>51</v>
      </c>
      <c r="E38">
        <v>7779.86</v>
      </c>
      <c r="F38">
        <v>7779.86</v>
      </c>
    </row>
    <row r="39" spans="1:6" x14ac:dyDescent="0.2">
      <c r="A39" s="559">
        <v>53</v>
      </c>
      <c r="E39">
        <v>52.97</v>
      </c>
      <c r="F39">
        <v>52.97</v>
      </c>
    </row>
    <row r="40" spans="1:6" x14ac:dyDescent="0.2">
      <c r="A40" s="559" t="s">
        <v>217</v>
      </c>
      <c r="B40">
        <v>7380.5</v>
      </c>
      <c r="C40">
        <v>6837.7700000000013</v>
      </c>
      <c r="D40">
        <v>11071.18</v>
      </c>
      <c r="E40">
        <v>15210.91</v>
      </c>
      <c r="F40">
        <v>40500.36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O281"/>
  <sheetViews>
    <sheetView workbookViewId="0">
      <pane ySplit="1" topLeftCell="A2" activePane="bottomLeft" state="frozenSplit"/>
      <selection pane="bottomLeft" activeCell="A12" sqref="A12"/>
    </sheetView>
  </sheetViews>
  <sheetFormatPr defaultColWidth="14.28515625" defaultRowHeight="11.25" x14ac:dyDescent="0.2"/>
  <cols>
    <col min="1" max="1" width="16.85546875" style="1396" bestFit="1" customWidth="1"/>
    <col min="2" max="2" width="6.140625" style="1396" bestFit="1" customWidth="1"/>
    <col min="3" max="3" width="10.5703125" style="1396" bestFit="1" customWidth="1"/>
    <col min="4" max="4" width="6" style="1396" bestFit="1" customWidth="1"/>
    <col min="5" max="5" width="30.85546875" style="1396" bestFit="1" customWidth="1"/>
    <col min="6" max="6" width="38.5703125" style="1396" bestFit="1" customWidth="1"/>
    <col min="7" max="7" width="6" style="1396" bestFit="1" customWidth="1"/>
    <col min="8" max="8" width="8.42578125" style="1396" bestFit="1" customWidth="1"/>
    <col min="9" max="9" width="8.85546875" style="1396" bestFit="1" customWidth="1"/>
    <col min="10" max="10" width="9.5703125" style="1396" bestFit="1" customWidth="1"/>
    <col min="11" max="11" width="4.7109375" style="1396" bestFit="1" customWidth="1"/>
    <col min="12" max="15" width="14.28515625" style="1173"/>
    <col min="16" max="16" width="7" style="1396" bestFit="1" customWidth="1"/>
    <col min="17" max="16384" width="14.28515625" style="1396"/>
  </cols>
  <sheetData>
    <row r="1" spans="1:15" ht="12.75" x14ac:dyDescent="0.2">
      <c r="A1" s="1395" t="s">
        <v>1</v>
      </c>
      <c r="B1" s="1395" t="s">
        <v>597</v>
      </c>
      <c r="C1" s="1395" t="s">
        <v>337</v>
      </c>
      <c r="D1" s="1395" t="s">
        <v>593</v>
      </c>
      <c r="E1" s="1395" t="s">
        <v>3</v>
      </c>
      <c r="F1" s="1395" t="s">
        <v>4</v>
      </c>
      <c r="G1" s="1395" t="s">
        <v>214</v>
      </c>
      <c r="H1" s="1395" t="s">
        <v>10</v>
      </c>
      <c r="I1" s="1395" t="s">
        <v>5</v>
      </c>
      <c r="J1" s="1395" t="s">
        <v>596</v>
      </c>
      <c r="K1" s="1395" t="s">
        <v>599</v>
      </c>
      <c r="L1" s="1233" t="s">
        <v>625</v>
      </c>
      <c r="M1" s="1233" t="s">
        <v>626</v>
      </c>
      <c r="N1" s="1233" t="s">
        <v>628</v>
      </c>
      <c r="O1" s="1233" t="s">
        <v>627</v>
      </c>
    </row>
    <row r="2" spans="1:15" s="843" customFormat="1" ht="14.25" x14ac:dyDescent="0.2">
      <c r="A2" s="1397">
        <v>44655</v>
      </c>
      <c r="B2" s="981">
        <v>869</v>
      </c>
      <c r="C2" s="600" t="s">
        <v>613</v>
      </c>
      <c r="D2" s="600" t="s">
        <v>146</v>
      </c>
      <c r="E2" s="1159" t="s">
        <v>710</v>
      </c>
      <c r="F2" s="600" t="s">
        <v>713</v>
      </c>
      <c r="G2" s="981" t="s">
        <v>89</v>
      </c>
      <c r="H2" s="845"/>
      <c r="I2" s="1389">
        <v>909.77</v>
      </c>
      <c r="J2" s="1232">
        <f>I2-H2</f>
        <v>909.77</v>
      </c>
      <c r="K2" s="1163">
        <f>IFERROR(VLOOKUP(G2,Budget!A$100:B$148,2,FALSE),0)</f>
        <v>1</v>
      </c>
      <c r="L2" s="1163"/>
      <c r="M2" s="1163"/>
      <c r="N2" s="1163"/>
      <c r="O2" s="1163"/>
    </row>
    <row r="3" spans="1:15" s="843" customFormat="1" ht="14.25" x14ac:dyDescent="0.2">
      <c r="A3" s="987">
        <v>44655</v>
      </c>
      <c r="B3" s="980">
        <v>869</v>
      </c>
      <c r="C3" s="773" t="s">
        <v>715</v>
      </c>
      <c r="D3" s="602" t="s">
        <v>146</v>
      </c>
      <c r="E3" s="1159" t="s">
        <v>710</v>
      </c>
      <c r="F3" s="1175" t="s">
        <v>712</v>
      </c>
      <c r="G3" s="980" t="s">
        <v>93</v>
      </c>
      <c r="H3" s="982">
        <v>1</v>
      </c>
      <c r="I3" s="1184">
        <v>6</v>
      </c>
      <c r="J3" s="1232">
        <f t="shared" ref="J3:J63" si="0">I3-H3</f>
        <v>5</v>
      </c>
      <c r="K3" s="1230">
        <f>IFERROR(VLOOKUP(G3,Budget!A$100:B$148,2,FALSE),0)</f>
        <v>6</v>
      </c>
      <c r="L3" s="1163"/>
      <c r="M3" s="1163"/>
      <c r="N3" s="1163"/>
      <c r="O3" s="1163"/>
    </row>
    <row r="4" spans="1:15" s="843" customFormat="1" ht="14.25" x14ac:dyDescent="0.2">
      <c r="A4" s="987">
        <v>44655</v>
      </c>
      <c r="B4" s="980">
        <v>869</v>
      </c>
      <c r="C4" s="773" t="s">
        <v>715</v>
      </c>
      <c r="D4" s="602" t="s">
        <v>146</v>
      </c>
      <c r="E4" s="1159" t="s">
        <v>710</v>
      </c>
      <c r="F4" s="1176" t="s">
        <v>716</v>
      </c>
      <c r="G4" s="980" t="s">
        <v>543</v>
      </c>
      <c r="H4" s="772"/>
      <c r="I4" s="1184">
        <v>12.8</v>
      </c>
      <c r="J4" s="1232">
        <f t="shared" si="0"/>
        <v>12.8</v>
      </c>
      <c r="K4" s="1230">
        <f>IFERROR(VLOOKUP(G4,Budget!A$100:B$148,2,FALSE),0)</f>
        <v>15</v>
      </c>
      <c r="L4" s="1163"/>
      <c r="M4" s="1163"/>
      <c r="N4" s="1163"/>
      <c r="O4" s="1163"/>
    </row>
    <row r="5" spans="1:15" s="843" customFormat="1" ht="14.25" x14ac:dyDescent="0.2">
      <c r="A5" s="987">
        <v>44655</v>
      </c>
      <c r="B5" s="980">
        <v>869</v>
      </c>
      <c r="C5" s="773" t="s">
        <v>715</v>
      </c>
      <c r="D5" s="602" t="s">
        <v>146</v>
      </c>
      <c r="E5" s="981" t="s">
        <v>710</v>
      </c>
      <c r="F5" s="1175" t="s">
        <v>714</v>
      </c>
      <c r="G5" s="980" t="s">
        <v>95</v>
      </c>
      <c r="H5" s="982"/>
      <c r="I5" s="1184">
        <v>7.92</v>
      </c>
      <c r="J5" s="1232">
        <f t="shared" si="0"/>
        <v>7.92</v>
      </c>
      <c r="K5" s="1230">
        <f>IFERROR(VLOOKUP(G5,Budget!A$100:B$148,2,FALSE),0)</f>
        <v>8</v>
      </c>
      <c r="L5" s="1163"/>
      <c r="M5" s="1163"/>
      <c r="N5" s="1163"/>
      <c r="O5" s="1163"/>
    </row>
    <row r="6" spans="1:15" s="843" customFormat="1" ht="14.25" x14ac:dyDescent="0.2">
      <c r="A6" s="1397">
        <v>44655</v>
      </c>
      <c r="B6" s="981">
        <v>870</v>
      </c>
      <c r="C6" s="600" t="s">
        <v>613</v>
      </c>
      <c r="D6" s="600" t="s">
        <v>146</v>
      </c>
      <c r="E6" s="981" t="s">
        <v>717</v>
      </c>
      <c r="F6" s="1175" t="s">
        <v>718</v>
      </c>
      <c r="G6" s="981" t="s">
        <v>90</v>
      </c>
      <c r="H6" s="1350"/>
      <c r="I6" s="1389">
        <v>39.700000000000003</v>
      </c>
      <c r="J6" s="1232">
        <f t="shared" si="0"/>
        <v>39.700000000000003</v>
      </c>
      <c r="K6" s="1163">
        <f>IFERROR(VLOOKUP(G6,Budget!A$100:B$148,2,FALSE),0)</f>
        <v>2</v>
      </c>
      <c r="L6" s="1163"/>
      <c r="M6" s="1163"/>
      <c r="N6" s="1163"/>
      <c r="O6" s="1163"/>
    </row>
    <row r="7" spans="1:15" s="843" customFormat="1" ht="14.25" x14ac:dyDescent="0.2">
      <c r="A7" s="987">
        <v>44655</v>
      </c>
      <c r="B7" s="980">
        <v>871</v>
      </c>
      <c r="C7" s="773" t="s">
        <v>613</v>
      </c>
      <c r="D7" s="602" t="s">
        <v>146</v>
      </c>
      <c r="E7" s="981" t="s">
        <v>719</v>
      </c>
      <c r="F7" s="1175" t="s">
        <v>720</v>
      </c>
      <c r="G7" s="980" t="s">
        <v>103</v>
      </c>
      <c r="H7" s="982">
        <v>20.14</v>
      </c>
      <c r="I7" s="1184">
        <v>120.86</v>
      </c>
      <c r="J7" s="1232">
        <f t="shared" si="0"/>
        <v>100.72</v>
      </c>
      <c r="K7" s="1230">
        <f>IFERROR(VLOOKUP(G7,Budget!A$100:B$148,2,FALSE),0)</f>
        <v>31</v>
      </c>
      <c r="L7" s="1163"/>
      <c r="M7" s="1163"/>
      <c r="N7" s="1163"/>
      <c r="O7" s="1163"/>
    </row>
    <row r="8" spans="1:15" s="843" customFormat="1" ht="14.25" x14ac:dyDescent="0.2">
      <c r="A8" s="987">
        <v>44655</v>
      </c>
      <c r="B8" s="980">
        <v>872</v>
      </c>
      <c r="C8" s="773" t="s">
        <v>613</v>
      </c>
      <c r="D8" s="602" t="s">
        <v>146</v>
      </c>
      <c r="E8" s="981" t="s">
        <v>721</v>
      </c>
      <c r="F8" s="1175" t="s">
        <v>722</v>
      </c>
      <c r="G8" s="980" t="s">
        <v>100</v>
      </c>
      <c r="H8" s="982">
        <v>35.33</v>
      </c>
      <c r="I8" s="1184">
        <v>212</v>
      </c>
      <c r="J8" s="1232">
        <f t="shared" si="0"/>
        <v>176.67000000000002</v>
      </c>
      <c r="K8" s="1230">
        <f>IFERROR(VLOOKUP(G8,Budget!A$100:B$148,2,FALSE),0)</f>
        <v>27</v>
      </c>
      <c r="L8" s="1163"/>
      <c r="M8" s="1163"/>
      <c r="N8" s="1163"/>
      <c r="O8" s="1163"/>
    </row>
    <row r="9" spans="1:15" s="1174" customFormat="1" ht="14.25" x14ac:dyDescent="0.2">
      <c r="A9" s="987">
        <v>44655</v>
      </c>
      <c r="B9" s="980">
        <v>873</v>
      </c>
      <c r="C9" s="773" t="s">
        <v>715</v>
      </c>
      <c r="D9" s="602" t="s">
        <v>146</v>
      </c>
      <c r="E9" s="981" t="s">
        <v>723</v>
      </c>
      <c r="F9" s="1175" t="s">
        <v>724</v>
      </c>
      <c r="G9" s="980" t="s">
        <v>126</v>
      </c>
      <c r="H9" s="982"/>
      <c r="I9" s="1184">
        <v>9</v>
      </c>
      <c r="J9" s="1232">
        <f t="shared" si="0"/>
        <v>9</v>
      </c>
      <c r="K9" s="1230">
        <f>IFERROR(VLOOKUP(G9,Budget!A$100:B$148,2,FALSE),0)</f>
        <v>49</v>
      </c>
      <c r="L9" s="1163"/>
      <c r="M9" s="1163"/>
      <c r="N9" s="1163"/>
      <c r="O9" s="1163"/>
    </row>
    <row r="10" spans="1:15" s="843" customFormat="1" ht="14.25" x14ac:dyDescent="0.2">
      <c r="A10" s="987">
        <v>44659</v>
      </c>
      <c r="B10" s="980" t="s">
        <v>725</v>
      </c>
      <c r="C10" s="773" t="s">
        <v>613</v>
      </c>
      <c r="D10" s="602" t="s">
        <v>146</v>
      </c>
      <c r="E10" s="981" t="s">
        <v>726</v>
      </c>
      <c r="F10" s="1176" t="s">
        <v>727</v>
      </c>
      <c r="G10" s="980" t="s">
        <v>541</v>
      </c>
      <c r="H10" s="982">
        <v>2.09</v>
      </c>
      <c r="I10" s="1237">
        <v>12.56</v>
      </c>
      <c r="J10" s="1232">
        <f t="shared" si="0"/>
        <v>10.47</v>
      </c>
      <c r="K10" s="1230">
        <f>IFERROR(VLOOKUP(G10,Budget!A$100:B$148,2,FALSE),0)</f>
        <v>14</v>
      </c>
      <c r="L10" s="1163"/>
      <c r="M10" s="1163"/>
      <c r="N10" s="1163"/>
      <c r="O10" s="1163"/>
    </row>
    <row r="11" spans="1:15" s="843" customFormat="1" ht="14.25" x14ac:dyDescent="0.2">
      <c r="A11" s="1397">
        <v>44690</v>
      </c>
      <c r="B11" s="981">
        <v>874</v>
      </c>
      <c r="C11" s="600" t="s">
        <v>613</v>
      </c>
      <c r="D11" s="600" t="s">
        <v>146</v>
      </c>
      <c r="E11" s="1159" t="s">
        <v>710</v>
      </c>
      <c r="F11" s="600" t="s">
        <v>728</v>
      </c>
      <c r="G11" s="981" t="s">
        <v>89</v>
      </c>
      <c r="H11" s="845"/>
      <c r="I11" s="1389">
        <v>811.05</v>
      </c>
      <c r="J11" s="1232">
        <f t="shared" si="0"/>
        <v>811.05</v>
      </c>
      <c r="K11" s="1163">
        <f>IFERROR(VLOOKUP(G11,Budget!A$100:B$148,2,FALSE),0)</f>
        <v>1</v>
      </c>
      <c r="L11" s="1163"/>
      <c r="M11" s="1163"/>
      <c r="N11" s="1163"/>
      <c r="O11" s="1163"/>
    </row>
    <row r="12" spans="1:15" s="1129" customFormat="1" ht="14.25" x14ac:dyDescent="0.2">
      <c r="A12" s="987">
        <v>44690</v>
      </c>
      <c r="B12" s="980">
        <v>874</v>
      </c>
      <c r="C12" s="773" t="s">
        <v>613</v>
      </c>
      <c r="D12" s="602" t="s">
        <v>146</v>
      </c>
      <c r="E12" s="1159" t="s">
        <v>710</v>
      </c>
      <c r="F12" s="1175" t="s">
        <v>729</v>
      </c>
      <c r="G12" s="980" t="s">
        <v>93</v>
      </c>
      <c r="H12" s="982">
        <v>1</v>
      </c>
      <c r="I12" s="1184">
        <v>6</v>
      </c>
      <c r="J12" s="1232">
        <f t="shared" si="0"/>
        <v>5</v>
      </c>
      <c r="K12" s="1230">
        <f>IFERROR(VLOOKUP(G12,Budget!A$100:B$148,2,FALSE),0)</f>
        <v>6</v>
      </c>
      <c r="L12" s="1230"/>
      <c r="M12" s="1230"/>
      <c r="N12" s="1230"/>
      <c r="O12" s="1230"/>
    </row>
    <row r="13" spans="1:15" s="843" customFormat="1" ht="14.25" x14ac:dyDescent="0.2">
      <c r="A13" s="987">
        <v>44690</v>
      </c>
      <c r="B13" s="980">
        <v>874</v>
      </c>
      <c r="C13" s="773" t="s">
        <v>613</v>
      </c>
      <c r="D13" s="602" t="s">
        <v>146</v>
      </c>
      <c r="E13" s="1159" t="s">
        <v>710</v>
      </c>
      <c r="F13" s="1176" t="s">
        <v>730</v>
      </c>
      <c r="G13" s="980" t="s">
        <v>543</v>
      </c>
      <c r="H13" s="772"/>
      <c r="I13" s="1184">
        <v>16</v>
      </c>
      <c r="J13" s="1232">
        <f t="shared" si="0"/>
        <v>16</v>
      </c>
      <c r="K13" s="1230">
        <f>IFERROR(VLOOKUP(G13,Budget!A$100:B$148,2,FALSE),0)</f>
        <v>15</v>
      </c>
      <c r="L13" s="1163"/>
      <c r="M13" s="1163"/>
      <c r="N13" s="1163"/>
      <c r="O13" s="1163"/>
    </row>
    <row r="14" spans="1:15" s="843" customFormat="1" ht="14.25" x14ac:dyDescent="0.2">
      <c r="A14" s="987">
        <v>44690</v>
      </c>
      <c r="B14" s="980">
        <v>874</v>
      </c>
      <c r="C14" s="773" t="s">
        <v>715</v>
      </c>
      <c r="D14" s="602" t="s">
        <v>146</v>
      </c>
      <c r="E14" s="981" t="s">
        <v>710</v>
      </c>
      <c r="F14" s="1175" t="s">
        <v>731</v>
      </c>
      <c r="G14" s="980" t="s">
        <v>95</v>
      </c>
      <c r="H14" s="982"/>
      <c r="I14" s="1184">
        <v>9.0500000000000007</v>
      </c>
      <c r="J14" s="1232">
        <f t="shared" si="0"/>
        <v>9.0500000000000007</v>
      </c>
      <c r="K14" s="1230">
        <f>IFERROR(VLOOKUP(G14,Budget!A$100:B$148,2,FALSE),0)</f>
        <v>8</v>
      </c>
      <c r="L14" s="1163"/>
      <c r="M14" s="774"/>
      <c r="N14" s="1163"/>
      <c r="O14" s="1163"/>
    </row>
    <row r="15" spans="1:15" s="843" customFormat="1" ht="14.25" x14ac:dyDescent="0.2">
      <c r="A15" s="987">
        <v>44690</v>
      </c>
      <c r="B15" s="22">
        <v>874</v>
      </c>
      <c r="C15" s="773" t="s">
        <v>715</v>
      </c>
      <c r="D15" s="602" t="s">
        <v>146</v>
      </c>
      <c r="E15" s="600" t="s">
        <v>710</v>
      </c>
      <c r="F15" s="600" t="s">
        <v>732</v>
      </c>
      <c r="G15" s="980" t="s">
        <v>575</v>
      </c>
      <c r="H15" s="772">
        <v>3.11</v>
      </c>
      <c r="I15" s="1184">
        <v>18.63</v>
      </c>
      <c r="J15" s="1232">
        <f t="shared" si="0"/>
        <v>15.52</v>
      </c>
      <c r="K15" s="1230">
        <f>IFERROR(VLOOKUP(G15,Budget!A$100:B$148,2,FALSE),0)</f>
        <v>48</v>
      </c>
      <c r="L15" s="1163"/>
      <c r="M15" s="1163"/>
      <c r="N15" s="1163"/>
      <c r="O15" s="1163"/>
    </row>
    <row r="16" spans="1:15" s="843" customFormat="1" ht="14.25" x14ac:dyDescent="0.2">
      <c r="A16" s="987">
        <v>44690</v>
      </c>
      <c r="B16" s="22">
        <v>875</v>
      </c>
      <c r="C16" s="773" t="s">
        <v>613</v>
      </c>
      <c r="D16" s="602" t="s">
        <v>146</v>
      </c>
      <c r="E16" s="600" t="s">
        <v>733</v>
      </c>
      <c r="F16" s="1175" t="s">
        <v>734</v>
      </c>
      <c r="G16" s="980" t="s">
        <v>548</v>
      </c>
      <c r="H16" s="772">
        <v>56.4</v>
      </c>
      <c r="I16" s="1184">
        <v>338.4</v>
      </c>
      <c r="J16" s="1232">
        <f t="shared" si="0"/>
        <v>282</v>
      </c>
      <c r="K16" s="1230">
        <f>IFERROR(VLOOKUP(G16,Budget!A$100:B$148,2,FALSE),0)</f>
        <v>19</v>
      </c>
      <c r="L16" s="1163"/>
      <c r="M16" s="1163"/>
      <c r="N16" s="1163"/>
      <c r="O16" s="1163"/>
    </row>
    <row r="17" spans="1:15" s="843" customFormat="1" ht="14.25" x14ac:dyDescent="0.2">
      <c r="A17" s="987">
        <v>44690</v>
      </c>
      <c r="B17" s="22">
        <v>876</v>
      </c>
      <c r="C17" s="773" t="s">
        <v>616</v>
      </c>
      <c r="D17" s="602" t="s">
        <v>146</v>
      </c>
      <c r="E17" s="600" t="s">
        <v>735</v>
      </c>
      <c r="F17" s="1175" t="s">
        <v>736</v>
      </c>
      <c r="G17" s="980" t="s">
        <v>899</v>
      </c>
      <c r="H17" s="772"/>
      <c r="I17" s="1184">
        <v>34.9</v>
      </c>
      <c r="J17" s="1232">
        <f t="shared" si="0"/>
        <v>34.9</v>
      </c>
      <c r="K17" s="1230">
        <f>IFERROR(VLOOKUP(G17,Budget!A$100:B$148,2,FALSE),0)</f>
        <v>49</v>
      </c>
      <c r="L17" s="1230" t="s">
        <v>939</v>
      </c>
      <c r="M17" s="1230" t="s">
        <v>931</v>
      </c>
      <c r="N17" s="1230" t="s">
        <v>938</v>
      </c>
      <c r="O17" s="1230">
        <v>1701</v>
      </c>
    </row>
    <row r="18" spans="1:15" s="843" customFormat="1" ht="14.25" x14ac:dyDescent="0.2">
      <c r="A18" s="987">
        <v>44690</v>
      </c>
      <c r="B18" s="22">
        <v>877</v>
      </c>
      <c r="C18" s="773" t="s">
        <v>616</v>
      </c>
      <c r="D18" s="602" t="s">
        <v>146</v>
      </c>
      <c r="E18" s="600" t="s">
        <v>737</v>
      </c>
      <c r="F18" s="1175" t="s">
        <v>738</v>
      </c>
      <c r="G18" s="980" t="s">
        <v>322</v>
      </c>
      <c r="H18" s="772">
        <v>72</v>
      </c>
      <c r="I18" s="1184">
        <v>432</v>
      </c>
      <c r="J18" s="1232">
        <f t="shared" si="0"/>
        <v>360</v>
      </c>
      <c r="K18" s="1230">
        <f>IFERROR(VLOOKUP(G18,Budget!A$100:B$148,2,FALSE),0)</f>
        <v>30</v>
      </c>
      <c r="L18" s="1422" t="s">
        <v>951</v>
      </c>
      <c r="M18" s="1230" t="s">
        <v>958</v>
      </c>
      <c r="N18" s="1422" t="s">
        <v>950</v>
      </c>
      <c r="O18" s="1230">
        <v>1696</v>
      </c>
    </row>
    <row r="19" spans="1:15" s="843" customFormat="1" ht="14.25" x14ac:dyDescent="0.2">
      <c r="A19" s="987">
        <v>44690</v>
      </c>
      <c r="B19" s="22">
        <v>878</v>
      </c>
      <c r="C19" s="773" t="s">
        <v>613</v>
      </c>
      <c r="D19" s="602" t="s">
        <v>146</v>
      </c>
      <c r="E19" s="600" t="s">
        <v>721</v>
      </c>
      <c r="F19" s="1175" t="s">
        <v>722</v>
      </c>
      <c r="G19" s="980" t="s">
        <v>100</v>
      </c>
      <c r="H19" s="982">
        <v>42</v>
      </c>
      <c r="I19" s="1184">
        <v>252</v>
      </c>
      <c r="J19" s="1232">
        <f t="shared" si="0"/>
        <v>210</v>
      </c>
      <c r="K19" s="1230">
        <f>IFERROR(VLOOKUP(G19,Budget!A$100:B$148,2,FALSE),0)</f>
        <v>27</v>
      </c>
      <c r="L19" s="1163"/>
      <c r="M19" s="1163"/>
      <c r="N19" s="1163"/>
      <c r="O19" s="1163"/>
    </row>
    <row r="20" spans="1:15" s="843" customFormat="1" ht="14.25" x14ac:dyDescent="0.2">
      <c r="A20" s="987">
        <v>44690</v>
      </c>
      <c r="B20" s="22">
        <v>879</v>
      </c>
      <c r="C20" s="773" t="s">
        <v>613</v>
      </c>
      <c r="D20" s="602" t="s">
        <v>146</v>
      </c>
      <c r="E20" s="600" t="s">
        <v>739</v>
      </c>
      <c r="F20" s="1176" t="s">
        <v>740</v>
      </c>
      <c r="G20" s="980" t="s">
        <v>110</v>
      </c>
      <c r="H20" s="772"/>
      <c r="I20" s="1184">
        <v>543.24</v>
      </c>
      <c r="J20" s="1232">
        <f t="shared" si="0"/>
        <v>543.24</v>
      </c>
      <c r="K20" s="1230">
        <f>IFERROR(VLOOKUP(G20,Budget!A$100:B$148,2,FALSE),0)</f>
        <v>36</v>
      </c>
      <c r="L20" s="1163"/>
      <c r="M20" s="1163"/>
      <c r="N20" s="1163"/>
      <c r="O20" s="1163"/>
    </row>
    <row r="21" spans="1:15" s="843" customFormat="1" ht="14.25" x14ac:dyDescent="0.2">
      <c r="A21" s="987">
        <v>44690</v>
      </c>
      <c r="B21" s="22">
        <v>880</v>
      </c>
      <c r="C21" s="773" t="s">
        <v>613</v>
      </c>
      <c r="D21" s="602" t="s">
        <v>146</v>
      </c>
      <c r="E21" s="1177" t="s">
        <v>719</v>
      </c>
      <c r="F21" s="1175" t="s">
        <v>720</v>
      </c>
      <c r="G21" s="980" t="s">
        <v>103</v>
      </c>
      <c r="H21" s="982">
        <v>25.05</v>
      </c>
      <c r="I21" s="1184">
        <v>150.30000000000001</v>
      </c>
      <c r="J21" s="1232">
        <f t="shared" si="0"/>
        <v>125.25000000000001</v>
      </c>
      <c r="K21" s="1230">
        <f>IFERROR(VLOOKUP(G21,Budget!A$100:B$148,2,FALSE),0)</f>
        <v>31</v>
      </c>
      <c r="L21" s="1163"/>
      <c r="M21" s="1163"/>
      <c r="N21" s="1163"/>
      <c r="O21" s="1163"/>
    </row>
    <row r="22" spans="1:15" s="843" customFormat="1" ht="14.25" x14ac:dyDescent="0.2">
      <c r="A22" s="987">
        <v>44690</v>
      </c>
      <c r="B22" s="22">
        <v>881</v>
      </c>
      <c r="C22" s="773" t="s">
        <v>616</v>
      </c>
      <c r="D22" s="602" t="s">
        <v>146</v>
      </c>
      <c r="E22" s="1177" t="s">
        <v>742</v>
      </c>
      <c r="F22" s="1177" t="s">
        <v>743</v>
      </c>
      <c r="G22" s="602" t="s">
        <v>575</v>
      </c>
      <c r="H22" s="772">
        <v>462</v>
      </c>
      <c r="I22" s="557">
        <v>2772</v>
      </c>
      <c r="J22" s="1232">
        <f t="shared" si="0"/>
        <v>2310</v>
      </c>
      <c r="K22" s="1230">
        <f>IFERROR(VLOOKUP(G22,Budget!A$100:B$148,2,FALSE),0)</f>
        <v>48</v>
      </c>
      <c r="L22" s="1230" t="s">
        <v>948</v>
      </c>
      <c r="M22" s="1230" t="s">
        <v>957</v>
      </c>
      <c r="N22" s="1230" t="s">
        <v>947</v>
      </c>
      <c r="O22" s="1230">
        <v>1691</v>
      </c>
    </row>
    <row r="23" spans="1:15" s="843" customFormat="1" ht="14.25" x14ac:dyDescent="0.2">
      <c r="A23" s="987">
        <v>44690</v>
      </c>
      <c r="B23" s="103">
        <v>882</v>
      </c>
      <c r="C23" s="1136" t="s">
        <v>715</v>
      </c>
      <c r="D23" s="1165" t="s">
        <v>146</v>
      </c>
      <c r="E23" s="1177" t="s">
        <v>744</v>
      </c>
      <c r="F23" s="1177" t="s">
        <v>745</v>
      </c>
      <c r="G23" s="980" t="s">
        <v>99</v>
      </c>
      <c r="H23" s="982"/>
      <c r="I23" s="983">
        <v>20</v>
      </c>
      <c r="J23" s="1232">
        <f t="shared" si="0"/>
        <v>20</v>
      </c>
      <c r="K23" s="1230">
        <f>IFERROR(VLOOKUP(G23,Budget!A$100:B$148,2,FALSE),0)</f>
        <v>26</v>
      </c>
      <c r="L23" s="1163"/>
      <c r="M23" s="1163"/>
      <c r="N23" s="1163"/>
      <c r="O23" s="1163"/>
    </row>
    <row r="24" spans="1:15" s="843" customFormat="1" ht="14.25" x14ac:dyDescent="0.2">
      <c r="A24" s="987">
        <v>44690</v>
      </c>
      <c r="B24" s="22">
        <v>883</v>
      </c>
      <c r="C24" s="773" t="s">
        <v>613</v>
      </c>
      <c r="D24" s="602" t="s">
        <v>146</v>
      </c>
      <c r="E24" s="1177" t="s">
        <v>746</v>
      </c>
      <c r="F24" s="1177" t="s">
        <v>747</v>
      </c>
      <c r="G24" s="602" t="s">
        <v>273</v>
      </c>
      <c r="H24" s="772">
        <v>18.2</v>
      </c>
      <c r="I24" s="1238">
        <v>109.2</v>
      </c>
      <c r="J24" s="1232">
        <f t="shared" si="0"/>
        <v>91</v>
      </c>
      <c r="K24" s="1230">
        <f>IFERROR(VLOOKUP(G24,Budget!A$100:B$148,2,FALSE),0)</f>
        <v>29</v>
      </c>
      <c r="L24" s="1163"/>
      <c r="M24" s="1163"/>
      <c r="N24" s="1163"/>
      <c r="O24" s="1163"/>
    </row>
    <row r="25" spans="1:15" s="190" customFormat="1" ht="14.25" x14ac:dyDescent="0.2">
      <c r="A25" s="987">
        <v>44690</v>
      </c>
      <c r="B25" s="602">
        <v>884</v>
      </c>
      <c r="C25" s="773" t="s">
        <v>615</v>
      </c>
      <c r="D25" s="602" t="s">
        <v>146</v>
      </c>
      <c r="E25" s="1177" t="s">
        <v>748</v>
      </c>
      <c r="F25" s="1177" t="s">
        <v>749</v>
      </c>
      <c r="G25" s="602" t="s">
        <v>117</v>
      </c>
      <c r="H25" s="772"/>
      <c r="I25" s="1238">
        <v>75</v>
      </c>
      <c r="J25" s="1232">
        <f t="shared" si="0"/>
        <v>75</v>
      </c>
      <c r="K25" s="1230">
        <f>IFERROR(VLOOKUP(G25,Budget!A$100:B$148,2,FALSE),0)</f>
        <v>41</v>
      </c>
      <c r="L25" s="774"/>
      <c r="M25" s="774"/>
      <c r="N25" s="774"/>
      <c r="O25" s="774"/>
    </row>
    <row r="26" spans="1:15" s="190" customFormat="1" ht="14.25" x14ac:dyDescent="0.2">
      <c r="A26" s="550">
        <v>44691</v>
      </c>
      <c r="B26" s="22" t="s">
        <v>725</v>
      </c>
      <c r="C26" s="773" t="s">
        <v>613</v>
      </c>
      <c r="D26" s="602" t="s">
        <v>146</v>
      </c>
      <c r="E26" s="1177" t="s">
        <v>726</v>
      </c>
      <c r="F26" s="1177" t="s">
        <v>752</v>
      </c>
      <c r="G26" s="602" t="s">
        <v>541</v>
      </c>
      <c r="H26" s="772">
        <v>1.2</v>
      </c>
      <c r="I26" s="1238">
        <v>7.2</v>
      </c>
      <c r="J26" s="1232">
        <f t="shared" si="0"/>
        <v>6</v>
      </c>
      <c r="K26" s="1230">
        <f>IFERROR(VLOOKUP(G26,Budget!A$100:B$148,2,FALSE),0)</f>
        <v>14</v>
      </c>
      <c r="L26" s="774"/>
      <c r="M26" s="774"/>
      <c r="N26" s="774"/>
      <c r="O26" s="774"/>
    </row>
    <row r="27" spans="1:15" s="190" customFormat="1" ht="28.5" x14ac:dyDescent="0.2">
      <c r="A27" s="550">
        <v>44718</v>
      </c>
      <c r="B27" s="22">
        <v>885</v>
      </c>
      <c r="C27" s="773" t="s">
        <v>616</v>
      </c>
      <c r="D27" s="602" t="s">
        <v>146</v>
      </c>
      <c r="E27" s="1177" t="s">
        <v>735</v>
      </c>
      <c r="F27" s="1177" t="s">
        <v>753</v>
      </c>
      <c r="G27" s="980" t="s">
        <v>125</v>
      </c>
      <c r="H27" s="772">
        <v>6.98</v>
      </c>
      <c r="I27" s="1239">
        <v>6.98</v>
      </c>
      <c r="J27" s="1232">
        <f t="shared" si="0"/>
        <v>0</v>
      </c>
      <c r="K27" s="1230">
        <f>IFERROR(VLOOKUP(G27,Budget!A$100:B$148,2,FALSE),0)</f>
        <v>46</v>
      </c>
      <c r="L27" s="1234"/>
      <c r="M27" s="1235"/>
      <c r="N27" s="1234"/>
      <c r="O27" s="1230"/>
    </row>
    <row r="28" spans="1:15" s="190" customFormat="1" ht="14.25" x14ac:dyDescent="0.2">
      <c r="A28" s="207">
        <v>44718</v>
      </c>
      <c r="B28" s="8">
        <v>886</v>
      </c>
      <c r="C28" s="600" t="s">
        <v>613</v>
      </c>
      <c r="D28" s="600" t="s">
        <v>146</v>
      </c>
      <c r="E28" s="1159" t="s">
        <v>710</v>
      </c>
      <c r="F28" s="600" t="s">
        <v>754</v>
      </c>
      <c r="G28" s="981" t="s">
        <v>89</v>
      </c>
      <c r="H28" s="845"/>
      <c r="I28" s="1398">
        <v>810.85</v>
      </c>
      <c r="J28" s="1232">
        <f t="shared" si="0"/>
        <v>810.85</v>
      </c>
      <c r="K28" s="1163">
        <f>IFERROR(VLOOKUP(G28,Budget!A$100:B$148,2,FALSE),0)</f>
        <v>1</v>
      </c>
      <c r="L28" s="774"/>
      <c r="M28" s="774"/>
      <c r="N28" s="774"/>
      <c r="O28" s="774"/>
    </row>
    <row r="29" spans="1:15" s="190" customFormat="1" ht="14.25" x14ac:dyDescent="0.2">
      <c r="A29" s="206">
        <v>44718</v>
      </c>
      <c r="B29" s="22">
        <v>886</v>
      </c>
      <c r="C29" s="773" t="s">
        <v>613</v>
      </c>
      <c r="D29" s="602" t="s">
        <v>146</v>
      </c>
      <c r="E29" s="1159" t="s">
        <v>710</v>
      </c>
      <c r="F29" s="1175" t="s">
        <v>755</v>
      </c>
      <c r="G29" s="980" t="s">
        <v>93</v>
      </c>
      <c r="H29" s="772"/>
      <c r="I29" s="1184">
        <v>6</v>
      </c>
      <c r="J29" s="1232">
        <f t="shared" si="0"/>
        <v>6</v>
      </c>
      <c r="K29" s="1230">
        <f>IFERROR(VLOOKUP(G29,Budget!A$100:B$148,2,FALSE),0)</f>
        <v>6</v>
      </c>
      <c r="L29" s="774"/>
      <c r="M29" s="774"/>
      <c r="N29" s="774"/>
      <c r="O29" s="774"/>
    </row>
    <row r="30" spans="1:15" s="190" customFormat="1" ht="14.25" x14ac:dyDescent="0.2">
      <c r="A30" s="206">
        <v>44718</v>
      </c>
      <c r="B30" s="22">
        <v>886</v>
      </c>
      <c r="C30" s="773" t="s">
        <v>613</v>
      </c>
      <c r="D30" s="602" t="s">
        <v>146</v>
      </c>
      <c r="E30" s="1159" t="s">
        <v>710</v>
      </c>
      <c r="F30" s="1176" t="s">
        <v>756</v>
      </c>
      <c r="G30" s="980" t="s">
        <v>543</v>
      </c>
      <c r="H30" s="772"/>
      <c r="I30" s="1184">
        <v>16</v>
      </c>
      <c r="J30" s="1232">
        <f t="shared" si="0"/>
        <v>16</v>
      </c>
      <c r="K30" s="1230">
        <f>IFERROR(VLOOKUP(G30,Budget!A$100:B$148,2,FALSE),0)</f>
        <v>15</v>
      </c>
      <c r="L30" s="774"/>
      <c r="M30" s="774"/>
      <c r="N30" s="774"/>
      <c r="O30" s="774"/>
    </row>
    <row r="31" spans="1:15" s="190" customFormat="1" ht="14.25" x14ac:dyDescent="0.2">
      <c r="A31" s="206">
        <v>44718</v>
      </c>
      <c r="B31" s="22">
        <v>886</v>
      </c>
      <c r="C31" s="773" t="s">
        <v>613</v>
      </c>
      <c r="D31" s="602" t="s">
        <v>146</v>
      </c>
      <c r="E31" s="981" t="s">
        <v>710</v>
      </c>
      <c r="F31" s="1175" t="s">
        <v>757</v>
      </c>
      <c r="G31" s="980" t="s">
        <v>95</v>
      </c>
      <c r="H31" s="772"/>
      <c r="I31" s="1184">
        <v>8.16</v>
      </c>
      <c r="J31" s="1232">
        <f t="shared" si="0"/>
        <v>8.16</v>
      </c>
      <c r="K31" s="1230">
        <f>IFERROR(VLOOKUP(G31,Budget!A$100:B$148,2,FALSE),0)</f>
        <v>8</v>
      </c>
      <c r="L31" s="774"/>
      <c r="M31" s="774"/>
      <c r="N31" s="774"/>
      <c r="O31" s="774"/>
    </row>
    <row r="32" spans="1:15" s="190" customFormat="1" ht="14.25" x14ac:dyDescent="0.2">
      <c r="A32" s="206">
        <v>44718</v>
      </c>
      <c r="B32" s="22">
        <v>886</v>
      </c>
      <c r="C32" s="773" t="s">
        <v>613</v>
      </c>
      <c r="D32" s="602" t="s">
        <v>146</v>
      </c>
      <c r="E32" s="981" t="s">
        <v>710</v>
      </c>
      <c r="F32" s="1175" t="s">
        <v>758</v>
      </c>
      <c r="G32" s="980" t="s">
        <v>94</v>
      </c>
      <c r="H32" s="982"/>
      <c r="I32" s="1184">
        <v>3.46</v>
      </c>
      <c r="J32" s="1232">
        <f t="shared" si="0"/>
        <v>3.46</v>
      </c>
      <c r="K32" s="1230">
        <f>IFERROR(VLOOKUP(G32,Budget!A$100:B$148,2,FALSE),0)</f>
        <v>7</v>
      </c>
      <c r="L32" s="774"/>
      <c r="M32" s="774"/>
      <c r="N32" s="774"/>
      <c r="O32" s="774"/>
    </row>
    <row r="33" spans="1:15" s="190" customFormat="1" ht="14.25" x14ac:dyDescent="0.2">
      <c r="A33" s="206">
        <v>44718</v>
      </c>
      <c r="B33" s="22">
        <v>887</v>
      </c>
      <c r="C33" s="773" t="s">
        <v>613</v>
      </c>
      <c r="D33" s="602" t="s">
        <v>146</v>
      </c>
      <c r="E33" s="600" t="s">
        <v>719</v>
      </c>
      <c r="F33" s="1175" t="s">
        <v>720</v>
      </c>
      <c r="G33" s="980" t="s">
        <v>103</v>
      </c>
      <c r="H33" s="772">
        <v>20.99</v>
      </c>
      <c r="I33" s="1184">
        <v>125.96</v>
      </c>
      <c r="J33" s="1232">
        <f t="shared" si="0"/>
        <v>104.97</v>
      </c>
      <c r="K33" s="1230">
        <f>IFERROR(VLOOKUP(G33,Budget!A$100:B$148,2,FALSE),0)</f>
        <v>31</v>
      </c>
      <c r="L33" s="774"/>
      <c r="M33" s="774"/>
      <c r="N33" s="774"/>
      <c r="O33" s="774"/>
    </row>
    <row r="34" spans="1:15" s="190" customFormat="1" ht="14.25" x14ac:dyDescent="0.2">
      <c r="A34" s="206">
        <v>44718</v>
      </c>
      <c r="B34" s="22">
        <v>888</v>
      </c>
      <c r="C34" s="1139" t="s">
        <v>613</v>
      </c>
      <c r="D34" s="602" t="s">
        <v>146</v>
      </c>
      <c r="E34" s="13" t="s">
        <v>721</v>
      </c>
      <c r="F34" s="1175" t="s">
        <v>722</v>
      </c>
      <c r="G34" s="980" t="s">
        <v>100</v>
      </c>
      <c r="H34" s="982">
        <v>42</v>
      </c>
      <c r="I34" s="1184">
        <v>252</v>
      </c>
      <c r="J34" s="1232">
        <f t="shared" si="0"/>
        <v>210</v>
      </c>
      <c r="K34" s="1230">
        <f>IFERROR(VLOOKUP(G34,Budget!A$100:B$148,2,FALSE),0)</f>
        <v>27</v>
      </c>
      <c r="L34" s="774"/>
      <c r="M34" s="774"/>
      <c r="N34" s="774"/>
      <c r="O34" s="774"/>
    </row>
    <row r="35" spans="1:15" s="190" customFormat="1" ht="14.25" x14ac:dyDescent="0.2">
      <c r="A35" s="987">
        <v>44707</v>
      </c>
      <c r="B35" s="22" t="s">
        <v>760</v>
      </c>
      <c r="C35" s="773" t="s">
        <v>613</v>
      </c>
      <c r="D35" s="602" t="s">
        <v>146</v>
      </c>
      <c r="E35" s="1177" t="s">
        <v>741</v>
      </c>
      <c r="F35" s="1177" t="s">
        <v>761</v>
      </c>
      <c r="G35" s="602" t="s">
        <v>556</v>
      </c>
      <c r="H35" s="772"/>
      <c r="I35" s="1238">
        <v>35</v>
      </c>
      <c r="J35" s="1232">
        <f t="shared" si="0"/>
        <v>35</v>
      </c>
      <c r="K35" s="1230">
        <f>IFERROR(VLOOKUP(G35,Budget!A$100:B$148,2,FALSE),0)</f>
        <v>25</v>
      </c>
      <c r="L35" s="774"/>
      <c r="M35" s="774"/>
      <c r="N35" s="774"/>
      <c r="O35" s="774"/>
    </row>
    <row r="36" spans="1:15" s="190" customFormat="1" ht="14.25" x14ac:dyDescent="0.2">
      <c r="A36" s="207">
        <v>44746</v>
      </c>
      <c r="B36" s="8">
        <v>889</v>
      </c>
      <c r="C36" s="600" t="s">
        <v>613</v>
      </c>
      <c r="D36" s="600" t="s">
        <v>147</v>
      </c>
      <c r="E36" s="1159" t="s">
        <v>710</v>
      </c>
      <c r="F36" s="600" t="s">
        <v>787</v>
      </c>
      <c r="G36" s="981" t="s">
        <v>89</v>
      </c>
      <c r="H36" s="845"/>
      <c r="I36" s="1389">
        <v>810.85</v>
      </c>
      <c r="J36" s="1232">
        <f t="shared" si="0"/>
        <v>810.85</v>
      </c>
      <c r="K36" s="1163">
        <f>IFERROR(VLOOKUP(G36,Budget!A$100:B$148,2,FALSE),0)</f>
        <v>1</v>
      </c>
      <c r="L36" s="774"/>
      <c r="M36" s="774"/>
      <c r="N36" s="774"/>
      <c r="O36" s="774"/>
    </row>
    <row r="37" spans="1:15" s="190" customFormat="1" ht="14.25" x14ac:dyDescent="0.2">
      <c r="A37" s="206">
        <v>44746</v>
      </c>
      <c r="B37" s="22">
        <v>889</v>
      </c>
      <c r="C37" s="773" t="s">
        <v>613</v>
      </c>
      <c r="D37" s="602" t="s">
        <v>147</v>
      </c>
      <c r="E37" s="1159" t="s">
        <v>710</v>
      </c>
      <c r="F37" s="1175" t="s">
        <v>755</v>
      </c>
      <c r="G37" s="980" t="s">
        <v>93</v>
      </c>
      <c r="H37" s="982">
        <v>1.05</v>
      </c>
      <c r="I37" s="1184">
        <v>6.3</v>
      </c>
      <c r="J37" s="1232">
        <f t="shared" si="0"/>
        <v>5.25</v>
      </c>
      <c r="K37" s="1230">
        <f>IFERROR(VLOOKUP(G37,Budget!A$100:B$148,2,FALSE),0)</f>
        <v>6</v>
      </c>
      <c r="L37" s="774"/>
      <c r="M37" s="774"/>
      <c r="N37" s="774"/>
      <c r="O37" s="774"/>
    </row>
    <row r="38" spans="1:15" s="190" customFormat="1" ht="14.25" x14ac:dyDescent="0.2">
      <c r="A38" s="206">
        <v>44746</v>
      </c>
      <c r="B38" s="22">
        <v>889</v>
      </c>
      <c r="C38" s="773" t="s">
        <v>613</v>
      </c>
      <c r="D38" s="602" t="s">
        <v>147</v>
      </c>
      <c r="E38" s="1159" t="s">
        <v>710</v>
      </c>
      <c r="F38" s="1176" t="s">
        <v>756</v>
      </c>
      <c r="G38" s="980" t="s">
        <v>543</v>
      </c>
      <c r="H38" s="772"/>
      <c r="I38" s="1184">
        <v>16</v>
      </c>
      <c r="J38" s="1232">
        <f t="shared" si="0"/>
        <v>16</v>
      </c>
      <c r="K38" s="1230">
        <f>IFERROR(VLOOKUP(G38,Budget!A$100:B$148,2,FALSE),0)</f>
        <v>15</v>
      </c>
      <c r="L38" s="774"/>
      <c r="M38" s="774"/>
      <c r="N38" s="774"/>
      <c r="O38" s="774"/>
    </row>
    <row r="39" spans="1:15" s="190" customFormat="1" ht="14.25" x14ac:dyDescent="0.2">
      <c r="A39" s="206">
        <v>44746</v>
      </c>
      <c r="B39" s="22">
        <v>889</v>
      </c>
      <c r="C39" s="773" t="s">
        <v>613</v>
      </c>
      <c r="D39" s="602" t="s">
        <v>147</v>
      </c>
      <c r="E39" s="981" t="s">
        <v>710</v>
      </c>
      <c r="F39" s="1175" t="s">
        <v>776</v>
      </c>
      <c r="G39" s="980" t="s">
        <v>94</v>
      </c>
      <c r="H39" s="772"/>
      <c r="I39" s="1202">
        <v>5.25</v>
      </c>
      <c r="J39" s="1232">
        <f t="shared" si="0"/>
        <v>5.25</v>
      </c>
      <c r="K39" s="1230">
        <f>IFERROR(VLOOKUP(G39,Budget!A$100:B$148,2,FALSE),0)</f>
        <v>7</v>
      </c>
      <c r="L39" s="774"/>
      <c r="M39" s="774"/>
      <c r="N39" s="774"/>
      <c r="O39" s="774"/>
    </row>
    <row r="40" spans="1:15" s="190" customFormat="1" ht="14.25" x14ac:dyDescent="0.2">
      <c r="A40" s="207">
        <v>44746</v>
      </c>
      <c r="B40" s="8">
        <v>890</v>
      </c>
      <c r="C40" s="600" t="s">
        <v>613</v>
      </c>
      <c r="D40" s="600" t="s">
        <v>147</v>
      </c>
      <c r="E40" s="600" t="s">
        <v>717</v>
      </c>
      <c r="F40" s="1175" t="s">
        <v>775</v>
      </c>
      <c r="G40" s="981" t="s">
        <v>90</v>
      </c>
      <c r="H40" s="896"/>
      <c r="I40" s="1391">
        <v>42.28</v>
      </c>
      <c r="J40" s="1232">
        <f t="shared" si="0"/>
        <v>42.28</v>
      </c>
      <c r="K40" s="1163">
        <f>IFERROR(VLOOKUP(G40,Budget!A$100:B$148,2,FALSE),0)</f>
        <v>2</v>
      </c>
      <c r="L40" s="774"/>
      <c r="M40" s="774"/>
      <c r="N40" s="774"/>
      <c r="O40" s="774"/>
    </row>
    <row r="41" spans="1:15" s="190" customFormat="1" ht="14.25" x14ac:dyDescent="0.2">
      <c r="A41" s="206">
        <v>44746</v>
      </c>
      <c r="B41" s="22">
        <v>891</v>
      </c>
      <c r="C41" s="773" t="s">
        <v>715</v>
      </c>
      <c r="D41" s="602" t="s">
        <v>147</v>
      </c>
      <c r="E41" s="600" t="s">
        <v>723</v>
      </c>
      <c r="F41" s="1175" t="s">
        <v>777</v>
      </c>
      <c r="G41" s="980" t="s">
        <v>322</v>
      </c>
      <c r="H41" s="837">
        <v>1.46</v>
      </c>
      <c r="I41" s="1237">
        <v>8.76</v>
      </c>
      <c r="J41" s="1232">
        <f t="shared" si="0"/>
        <v>7.3</v>
      </c>
      <c r="K41" s="1230">
        <f>IFERROR(VLOOKUP(G41,Budget!A$100:B$148,2,FALSE),0)</f>
        <v>30</v>
      </c>
      <c r="L41" s="774"/>
      <c r="M41" s="774"/>
      <c r="N41" s="774"/>
      <c r="O41" s="774"/>
    </row>
    <row r="42" spans="1:15" s="190" customFormat="1" ht="14.25" x14ac:dyDescent="0.2">
      <c r="A42" s="206">
        <v>44746</v>
      </c>
      <c r="B42" s="22">
        <v>892</v>
      </c>
      <c r="C42" s="1139" t="s">
        <v>613</v>
      </c>
      <c r="D42" s="602" t="s">
        <v>147</v>
      </c>
      <c r="E42" s="13" t="s">
        <v>721</v>
      </c>
      <c r="F42" s="1175" t="s">
        <v>722</v>
      </c>
      <c r="G42" s="980" t="s">
        <v>100</v>
      </c>
      <c r="H42" s="982">
        <v>42</v>
      </c>
      <c r="I42" s="983">
        <v>252</v>
      </c>
      <c r="J42" s="1232">
        <f t="shared" si="0"/>
        <v>210</v>
      </c>
      <c r="K42" s="1230">
        <f>IFERROR(VLOOKUP(G42,Budget!A$100:B$148,2,FALSE),0)</f>
        <v>27</v>
      </c>
      <c r="L42" s="774"/>
      <c r="M42" s="774"/>
      <c r="N42" s="774"/>
      <c r="O42" s="774"/>
    </row>
    <row r="43" spans="1:15" s="190" customFormat="1" ht="14.25" x14ac:dyDescent="0.2">
      <c r="A43" s="206">
        <v>44746</v>
      </c>
      <c r="B43" s="22">
        <v>893</v>
      </c>
      <c r="C43" s="1139" t="s">
        <v>613</v>
      </c>
      <c r="D43" s="602" t="s">
        <v>147</v>
      </c>
      <c r="E43" s="13" t="s">
        <v>778</v>
      </c>
      <c r="F43" s="1175" t="s">
        <v>779</v>
      </c>
      <c r="G43" s="980" t="s">
        <v>116</v>
      </c>
      <c r="H43" s="982">
        <v>0.89</v>
      </c>
      <c r="I43" s="983">
        <v>18.739999999999998</v>
      </c>
      <c r="J43" s="1232">
        <f t="shared" si="0"/>
        <v>17.849999999999998</v>
      </c>
      <c r="K43" s="1230">
        <f>IFERROR(VLOOKUP(G43,Budget!A$100:B$148,2,FALSE),0)</f>
        <v>44</v>
      </c>
      <c r="L43" s="774"/>
      <c r="M43" s="774"/>
      <c r="N43" s="774"/>
      <c r="O43" s="774"/>
    </row>
    <row r="44" spans="1:15" s="190" customFormat="1" ht="14.25" x14ac:dyDescent="0.2">
      <c r="A44" s="206">
        <v>44746</v>
      </c>
      <c r="B44" s="22">
        <v>894</v>
      </c>
      <c r="C44" s="773" t="s">
        <v>613</v>
      </c>
      <c r="D44" s="602" t="s">
        <v>147</v>
      </c>
      <c r="E44" s="600" t="s">
        <v>780</v>
      </c>
      <c r="F44" s="1175" t="s">
        <v>781</v>
      </c>
      <c r="G44" s="980" t="s">
        <v>111</v>
      </c>
      <c r="H44" s="982"/>
      <c r="I44" s="983">
        <v>8</v>
      </c>
      <c r="J44" s="1232">
        <f t="shared" si="0"/>
        <v>8</v>
      </c>
      <c r="K44" s="1230">
        <f>IFERROR(VLOOKUP(G44,Budget!A$100:B$148,2,FALSE),0)</f>
        <v>37</v>
      </c>
      <c r="L44" s="774"/>
      <c r="M44" s="774"/>
      <c r="N44" s="774"/>
      <c r="O44" s="774"/>
    </row>
    <row r="45" spans="1:15" s="190" customFormat="1" ht="14.25" x14ac:dyDescent="0.2">
      <c r="A45" s="206">
        <v>44746</v>
      </c>
      <c r="B45" s="22">
        <v>895</v>
      </c>
      <c r="C45" s="773" t="s">
        <v>616</v>
      </c>
      <c r="D45" s="602" t="s">
        <v>147</v>
      </c>
      <c r="E45" s="600" t="s">
        <v>782</v>
      </c>
      <c r="F45" s="1175" t="s">
        <v>783</v>
      </c>
      <c r="G45" s="980" t="s">
        <v>126</v>
      </c>
      <c r="H45" s="772">
        <v>117.3</v>
      </c>
      <c r="I45" s="1202">
        <v>703.8</v>
      </c>
      <c r="J45" s="1232">
        <f t="shared" si="0"/>
        <v>586.5</v>
      </c>
      <c r="K45" s="1230">
        <f>IFERROR(VLOOKUP(G45,Budget!A$100:B$148,2,FALSE),0)</f>
        <v>49</v>
      </c>
      <c r="L45" s="1423">
        <v>44621</v>
      </c>
      <c r="M45" s="1230" t="s">
        <v>932</v>
      </c>
      <c r="N45" s="1234" t="s">
        <v>949</v>
      </c>
      <c r="O45" s="1234">
        <v>1707</v>
      </c>
    </row>
    <row r="46" spans="1:15" s="190" customFormat="1" ht="14.25" x14ac:dyDescent="0.2">
      <c r="A46" s="206">
        <v>44746</v>
      </c>
      <c r="B46" s="602">
        <v>896</v>
      </c>
      <c r="C46" s="773" t="s">
        <v>613</v>
      </c>
      <c r="D46" s="602" t="s">
        <v>147</v>
      </c>
      <c r="E46" s="600" t="s">
        <v>719</v>
      </c>
      <c r="F46" s="1175" t="s">
        <v>720</v>
      </c>
      <c r="G46" s="980" t="s">
        <v>103</v>
      </c>
      <c r="H46" s="837">
        <v>19.73</v>
      </c>
      <c r="I46" s="1202">
        <v>118.4</v>
      </c>
      <c r="J46" s="1232">
        <f t="shared" si="0"/>
        <v>98.67</v>
      </c>
      <c r="K46" s="1230">
        <f>IFERROR(VLOOKUP(G46,Budget!A$100:B$148,2,FALSE),0)</f>
        <v>31</v>
      </c>
      <c r="L46" s="774"/>
      <c r="M46" s="774"/>
      <c r="N46" s="774"/>
      <c r="O46" s="774"/>
    </row>
    <row r="47" spans="1:15" s="1229" customFormat="1" ht="14.25" x14ac:dyDescent="0.2">
      <c r="A47" s="206">
        <v>44749</v>
      </c>
      <c r="B47" s="22" t="s">
        <v>725</v>
      </c>
      <c r="C47" s="773" t="s">
        <v>613</v>
      </c>
      <c r="D47" s="602" t="s">
        <v>147</v>
      </c>
      <c r="E47" s="981" t="s">
        <v>726</v>
      </c>
      <c r="F47" s="1176" t="s">
        <v>727</v>
      </c>
      <c r="G47" s="980" t="s">
        <v>541</v>
      </c>
      <c r="H47" s="982">
        <v>2.09</v>
      </c>
      <c r="I47" s="1237">
        <v>12.56</v>
      </c>
      <c r="J47" s="1232">
        <f t="shared" si="0"/>
        <v>10.47</v>
      </c>
      <c r="K47" s="1230">
        <f>IFERROR(VLOOKUP(G47,Budget!A$100:B$148,2,FALSE),0)</f>
        <v>14</v>
      </c>
      <c r="L47" s="1234"/>
      <c r="M47" s="1234"/>
      <c r="N47" s="1234"/>
      <c r="O47" s="1234"/>
    </row>
    <row r="48" spans="1:15" s="1399" customFormat="1" ht="14.25" x14ac:dyDescent="0.2">
      <c r="A48" s="207">
        <v>44774</v>
      </c>
      <c r="B48" s="8">
        <v>897</v>
      </c>
      <c r="C48" s="600" t="s">
        <v>613</v>
      </c>
      <c r="D48" s="600" t="s">
        <v>147</v>
      </c>
      <c r="E48" s="1159" t="s">
        <v>710</v>
      </c>
      <c r="F48" s="600" t="s">
        <v>788</v>
      </c>
      <c r="G48" s="981" t="s">
        <v>89</v>
      </c>
      <c r="H48" s="845"/>
      <c r="I48" s="1389">
        <v>797.91</v>
      </c>
      <c r="J48" s="1232">
        <f t="shared" si="0"/>
        <v>797.91</v>
      </c>
      <c r="K48" s="1163">
        <f>IFERROR(VLOOKUP(G48,Budget!A$100:B$148,2,FALSE),0)</f>
        <v>1</v>
      </c>
    </row>
    <row r="49" spans="1:11" s="1229" customFormat="1" ht="14.25" x14ac:dyDescent="0.2">
      <c r="A49" s="206">
        <v>44774</v>
      </c>
      <c r="B49" s="22">
        <v>897</v>
      </c>
      <c r="C49" s="773" t="s">
        <v>613</v>
      </c>
      <c r="D49" s="602" t="s">
        <v>147</v>
      </c>
      <c r="E49" s="1159" t="s">
        <v>710</v>
      </c>
      <c r="F49" s="1175" t="s">
        <v>773</v>
      </c>
      <c r="G49" s="980" t="s">
        <v>93</v>
      </c>
      <c r="H49" s="982">
        <v>1.05</v>
      </c>
      <c r="I49" s="1184">
        <v>6.3</v>
      </c>
      <c r="J49" s="1232">
        <f t="shared" si="0"/>
        <v>5.25</v>
      </c>
      <c r="K49" s="1230">
        <f>IFERROR(VLOOKUP(G49,Budget!A$100:B$148,2,FALSE),0)</f>
        <v>6</v>
      </c>
    </row>
    <row r="50" spans="1:11" s="1229" customFormat="1" ht="14.25" x14ac:dyDescent="0.2">
      <c r="A50" s="206">
        <v>44774</v>
      </c>
      <c r="B50" s="22">
        <v>897</v>
      </c>
      <c r="C50" s="773" t="s">
        <v>613</v>
      </c>
      <c r="D50" s="602" t="s">
        <v>147</v>
      </c>
      <c r="E50" s="1159" t="s">
        <v>710</v>
      </c>
      <c r="F50" s="1176" t="s">
        <v>774</v>
      </c>
      <c r="G50" s="980" t="s">
        <v>543</v>
      </c>
      <c r="H50" s="772"/>
      <c r="I50" s="1184">
        <v>17.600000000000001</v>
      </c>
      <c r="J50" s="1232">
        <f t="shared" si="0"/>
        <v>17.600000000000001</v>
      </c>
      <c r="K50" s="1230">
        <f>IFERROR(VLOOKUP(G50,Budget!A$100:B$148,2,FALSE),0)</f>
        <v>15</v>
      </c>
    </row>
    <row r="51" spans="1:11" s="1229" customFormat="1" ht="14.25" x14ac:dyDescent="0.2">
      <c r="A51" s="206">
        <v>44774</v>
      </c>
      <c r="B51" s="22">
        <v>897</v>
      </c>
      <c r="C51" s="773" t="s">
        <v>613</v>
      </c>
      <c r="D51" s="602" t="s">
        <v>147</v>
      </c>
      <c r="E51" s="981" t="s">
        <v>710</v>
      </c>
      <c r="F51" s="1175" t="s">
        <v>757</v>
      </c>
      <c r="G51" s="980" t="s">
        <v>95</v>
      </c>
      <c r="H51" s="772"/>
      <c r="I51" s="1202">
        <v>11.4</v>
      </c>
      <c r="J51" s="1232">
        <f t="shared" si="0"/>
        <v>11.4</v>
      </c>
      <c r="K51" s="1230">
        <f>IFERROR(VLOOKUP(G51,Budget!A$100:B$148,2,FALSE),0)</f>
        <v>8</v>
      </c>
    </row>
    <row r="52" spans="1:11" s="1229" customFormat="1" ht="14.25" x14ac:dyDescent="0.2">
      <c r="A52" s="206">
        <v>44774</v>
      </c>
      <c r="B52" s="22">
        <v>897</v>
      </c>
      <c r="C52" s="773" t="s">
        <v>613</v>
      </c>
      <c r="D52" s="602" t="s">
        <v>147</v>
      </c>
      <c r="E52" s="981" t="s">
        <v>710</v>
      </c>
      <c r="F52" s="600" t="s">
        <v>789</v>
      </c>
      <c r="G52" s="22" t="s">
        <v>126</v>
      </c>
      <c r="H52" s="1129"/>
      <c r="I52" s="558">
        <v>11.5</v>
      </c>
      <c r="J52" s="1232">
        <f t="shared" si="0"/>
        <v>11.5</v>
      </c>
      <c r="K52" s="1230">
        <f>IFERROR(VLOOKUP(G52,Budget!A$100:B$148,2,FALSE),0)</f>
        <v>49</v>
      </c>
    </row>
    <row r="53" spans="1:11" s="1229" customFormat="1" ht="14.25" x14ac:dyDescent="0.2">
      <c r="A53" s="206">
        <v>44774</v>
      </c>
      <c r="B53" s="22">
        <v>897</v>
      </c>
      <c r="C53" s="773" t="s">
        <v>613</v>
      </c>
      <c r="D53" s="602" t="s">
        <v>147</v>
      </c>
      <c r="E53" s="981" t="s">
        <v>710</v>
      </c>
      <c r="F53" s="8" t="s">
        <v>790</v>
      </c>
      <c r="G53" s="841" t="s">
        <v>125</v>
      </c>
      <c r="H53" s="772"/>
      <c r="I53" s="557">
        <v>20</v>
      </c>
      <c r="J53" s="1232">
        <f t="shared" si="0"/>
        <v>20</v>
      </c>
      <c r="K53" s="1230">
        <f>IFERROR(VLOOKUP(G53,Budget!A$100:B$148,2,FALSE),0)</f>
        <v>46</v>
      </c>
    </row>
    <row r="54" spans="1:11" s="1229" customFormat="1" ht="14.25" x14ac:dyDescent="0.2">
      <c r="A54" s="206">
        <v>44774</v>
      </c>
      <c r="B54" s="22">
        <v>898</v>
      </c>
      <c r="C54" s="773" t="s">
        <v>613</v>
      </c>
      <c r="D54" s="602" t="s">
        <v>147</v>
      </c>
      <c r="E54" s="600" t="s">
        <v>719</v>
      </c>
      <c r="F54" s="1175" t="s">
        <v>720</v>
      </c>
      <c r="G54" s="980" t="s">
        <v>103</v>
      </c>
      <c r="H54" s="837">
        <v>23.97</v>
      </c>
      <c r="I54" s="1202">
        <v>143.82</v>
      </c>
      <c r="J54" s="1232">
        <f t="shared" si="0"/>
        <v>119.85</v>
      </c>
      <c r="K54" s="1230">
        <f>IFERROR(VLOOKUP(G54,Budget!A$100:B$148,2,FALSE),0)</f>
        <v>31</v>
      </c>
    </row>
    <row r="55" spans="1:11" s="1229" customFormat="1" ht="14.25" x14ac:dyDescent="0.2">
      <c r="A55" s="206">
        <v>44774</v>
      </c>
      <c r="B55" s="22">
        <v>899</v>
      </c>
      <c r="C55" s="1139" t="s">
        <v>613</v>
      </c>
      <c r="D55" s="602" t="s">
        <v>147</v>
      </c>
      <c r="E55" s="13" t="s">
        <v>721</v>
      </c>
      <c r="F55" s="1175" t="s">
        <v>722</v>
      </c>
      <c r="G55" s="980" t="s">
        <v>100</v>
      </c>
      <c r="H55" s="982">
        <v>42</v>
      </c>
      <c r="I55" s="983">
        <v>252</v>
      </c>
      <c r="J55" s="1232">
        <f t="shared" si="0"/>
        <v>210</v>
      </c>
      <c r="K55" s="1230">
        <f>IFERROR(VLOOKUP(G55,Budget!A$100:B$148,2,FALSE),0)</f>
        <v>27</v>
      </c>
    </row>
    <row r="56" spans="1:11" s="1229" customFormat="1" ht="14.25" x14ac:dyDescent="0.2">
      <c r="A56" s="206">
        <v>44774</v>
      </c>
      <c r="B56" s="22">
        <v>900</v>
      </c>
      <c r="C56" s="773" t="s">
        <v>613</v>
      </c>
      <c r="D56" s="600" t="s">
        <v>147</v>
      </c>
      <c r="E56" s="600" t="s">
        <v>791</v>
      </c>
      <c r="F56" s="1175" t="s">
        <v>792</v>
      </c>
      <c r="G56" s="980" t="s">
        <v>552</v>
      </c>
      <c r="H56" s="982"/>
      <c r="I56" s="1184">
        <v>60</v>
      </c>
      <c r="J56" s="1232">
        <f t="shared" si="0"/>
        <v>60</v>
      </c>
      <c r="K56" s="1230">
        <f>IFERROR(VLOOKUP(G56,Budget!A$100:B$148,2,FALSE),0)</f>
        <v>23</v>
      </c>
    </row>
    <row r="57" spans="1:11" s="1229" customFormat="1" ht="14.25" x14ac:dyDescent="0.2">
      <c r="A57" s="206">
        <v>44774</v>
      </c>
      <c r="B57" s="22">
        <v>901</v>
      </c>
      <c r="C57" s="773" t="s">
        <v>613</v>
      </c>
      <c r="D57" s="600" t="s">
        <v>147</v>
      </c>
      <c r="E57" s="600" t="s">
        <v>793</v>
      </c>
      <c r="F57" s="1176" t="s">
        <v>794</v>
      </c>
      <c r="G57" s="980" t="s">
        <v>549</v>
      </c>
      <c r="H57" s="772"/>
      <c r="I57" s="1184">
        <v>1032.8900000000001</v>
      </c>
      <c r="J57" s="1232">
        <f t="shared" si="0"/>
        <v>1032.8900000000001</v>
      </c>
      <c r="K57" s="1230">
        <f>IFERROR(VLOOKUP(G57,Budget!A$100:B$148,2,FALSE),0)</f>
        <v>20</v>
      </c>
    </row>
    <row r="58" spans="1:11" s="1229" customFormat="1" ht="14.25" x14ac:dyDescent="0.2">
      <c r="A58" s="206">
        <v>44774</v>
      </c>
      <c r="B58" s="22">
        <v>902</v>
      </c>
      <c r="C58" s="773" t="s">
        <v>613</v>
      </c>
      <c r="D58" s="600" t="s">
        <v>147</v>
      </c>
      <c r="E58" s="981" t="s">
        <v>795</v>
      </c>
      <c r="F58" s="1175" t="s">
        <v>796</v>
      </c>
      <c r="G58" s="980" t="s">
        <v>117</v>
      </c>
      <c r="H58" s="982"/>
      <c r="I58" s="1184">
        <v>100</v>
      </c>
      <c r="J58" s="1232">
        <f t="shared" si="0"/>
        <v>100</v>
      </c>
      <c r="K58" s="1230">
        <f>IFERROR(VLOOKUP(G58,Budget!A$100:B$148,2,FALSE),0)</f>
        <v>41</v>
      </c>
    </row>
    <row r="59" spans="1:11" s="1229" customFormat="1" ht="14.25" x14ac:dyDescent="0.2">
      <c r="A59" s="206">
        <v>44774</v>
      </c>
      <c r="B59" s="22">
        <v>903</v>
      </c>
      <c r="C59" s="773" t="s">
        <v>613</v>
      </c>
      <c r="D59" s="600" t="s">
        <v>147</v>
      </c>
      <c r="E59" s="981" t="s">
        <v>739</v>
      </c>
      <c r="F59" s="8" t="s">
        <v>797</v>
      </c>
      <c r="G59" s="22" t="s">
        <v>546</v>
      </c>
      <c r="H59" s="772"/>
      <c r="I59" s="558">
        <v>25</v>
      </c>
      <c r="J59" s="1232">
        <f t="shared" si="0"/>
        <v>25</v>
      </c>
      <c r="K59" s="1230">
        <f>IFERROR(VLOOKUP(G59,Budget!A$100:B$148,2,FALSE),0)</f>
        <v>17</v>
      </c>
    </row>
    <row r="60" spans="1:11" s="1229" customFormat="1" ht="12.75" x14ac:dyDescent="0.2">
      <c r="A60" s="206">
        <v>44774</v>
      </c>
      <c r="B60" s="22">
        <v>904</v>
      </c>
      <c r="C60" s="773" t="s">
        <v>613</v>
      </c>
      <c r="D60" s="600" t="s">
        <v>147</v>
      </c>
      <c r="E60" s="8" t="s">
        <v>798</v>
      </c>
      <c r="F60" s="8" t="s">
        <v>799</v>
      </c>
      <c r="G60" s="22" t="s">
        <v>548</v>
      </c>
      <c r="H60" s="772">
        <v>80</v>
      </c>
      <c r="I60" s="558">
        <v>480</v>
      </c>
      <c r="J60" s="1232">
        <f t="shared" si="0"/>
        <v>400</v>
      </c>
      <c r="K60" s="1230">
        <f>IFERROR(VLOOKUP(G60,Budget!A$100:B$148,2,FALSE),0)</f>
        <v>19</v>
      </c>
    </row>
    <row r="61" spans="1:11" s="190" customFormat="1" ht="14.25" x14ac:dyDescent="0.2">
      <c r="A61" s="207">
        <v>44780</v>
      </c>
      <c r="B61" s="8" t="s">
        <v>760</v>
      </c>
      <c r="C61" s="600" t="s">
        <v>613</v>
      </c>
      <c r="D61" s="600" t="s">
        <v>147</v>
      </c>
      <c r="E61" s="981" t="s">
        <v>800</v>
      </c>
      <c r="F61" s="8" t="s">
        <v>801</v>
      </c>
      <c r="G61" s="1400" t="s">
        <v>91</v>
      </c>
      <c r="H61" s="845"/>
      <c r="I61" s="1391">
        <v>24.09</v>
      </c>
      <c r="J61" s="1232">
        <f t="shared" si="0"/>
        <v>24.09</v>
      </c>
      <c r="K61" s="1163">
        <f>IFERROR(VLOOKUP(G61,Budget!A$100:B$148,2,FALSE),0)</f>
        <v>3</v>
      </c>
    </row>
    <row r="62" spans="1:11" s="1229" customFormat="1" ht="14.25" x14ac:dyDescent="0.2">
      <c r="A62" s="206">
        <v>44781</v>
      </c>
      <c r="B62" s="22" t="s">
        <v>725</v>
      </c>
      <c r="C62" s="773" t="s">
        <v>613</v>
      </c>
      <c r="D62" s="602" t="s">
        <v>147</v>
      </c>
      <c r="E62" s="981" t="s">
        <v>726</v>
      </c>
      <c r="F62" s="1176" t="s">
        <v>752</v>
      </c>
      <c r="G62" s="980" t="s">
        <v>541</v>
      </c>
      <c r="H62" s="982">
        <v>1.2</v>
      </c>
      <c r="I62" s="1237">
        <v>7.2</v>
      </c>
      <c r="J62" s="1232">
        <f t="shared" si="0"/>
        <v>6</v>
      </c>
      <c r="K62" s="1230">
        <f>IFERROR(VLOOKUP(G62,Budget!A$100:B$148,2,FALSE),0)</f>
        <v>14</v>
      </c>
    </row>
    <row r="63" spans="1:11" s="190" customFormat="1" ht="14.25" x14ac:dyDescent="0.2">
      <c r="A63" s="207">
        <v>44797</v>
      </c>
      <c r="B63" s="8" t="s">
        <v>760</v>
      </c>
      <c r="C63" s="600" t="s">
        <v>613</v>
      </c>
      <c r="D63" s="600" t="s">
        <v>147</v>
      </c>
      <c r="E63" s="981" t="s">
        <v>800</v>
      </c>
      <c r="F63" s="8" t="s">
        <v>802</v>
      </c>
      <c r="G63" s="1400" t="s">
        <v>91</v>
      </c>
      <c r="H63" s="845"/>
      <c r="I63" s="1391">
        <v>32.840000000000003</v>
      </c>
      <c r="J63" s="1232">
        <f t="shared" si="0"/>
        <v>32.840000000000003</v>
      </c>
      <c r="K63" s="1163">
        <f>IFERROR(VLOOKUP(G63,Budget!A$100:B$148,2,FALSE),0)</f>
        <v>3</v>
      </c>
    </row>
    <row r="64" spans="1:11" s="190" customFormat="1" ht="14.25" x14ac:dyDescent="0.2">
      <c r="A64" s="207">
        <v>44809</v>
      </c>
      <c r="B64" s="8">
        <v>905</v>
      </c>
      <c r="C64" s="600" t="s">
        <v>613</v>
      </c>
      <c r="D64" s="600" t="s">
        <v>147</v>
      </c>
      <c r="E64" s="1159" t="s">
        <v>710</v>
      </c>
      <c r="F64" s="600" t="s">
        <v>805</v>
      </c>
      <c r="G64" s="981" t="s">
        <v>89</v>
      </c>
      <c r="H64" s="845"/>
      <c r="I64" s="1389">
        <v>797.71</v>
      </c>
      <c r="J64" s="1232">
        <f t="shared" ref="J64:J77" si="1">I64-H64</f>
        <v>797.71</v>
      </c>
      <c r="K64" s="1163">
        <f>IFERROR(VLOOKUP(G64,Budget!A$100:B$148,2,FALSE),0)</f>
        <v>1</v>
      </c>
    </row>
    <row r="65" spans="1:15" s="1229" customFormat="1" ht="14.25" x14ac:dyDescent="0.2">
      <c r="A65" s="206">
        <v>44809</v>
      </c>
      <c r="B65" s="22">
        <v>905</v>
      </c>
      <c r="C65" s="773" t="s">
        <v>613</v>
      </c>
      <c r="D65" s="602" t="s">
        <v>147</v>
      </c>
      <c r="E65" s="1159" t="s">
        <v>710</v>
      </c>
      <c r="F65" s="1175" t="s">
        <v>806</v>
      </c>
      <c r="G65" s="980" t="s">
        <v>93</v>
      </c>
      <c r="H65" s="982">
        <v>1.05</v>
      </c>
      <c r="I65" s="1184">
        <v>6.3</v>
      </c>
      <c r="J65" s="1232">
        <f t="shared" si="1"/>
        <v>5.25</v>
      </c>
      <c r="K65" s="1230">
        <f>IFERROR(VLOOKUP(G65,Budget!A$100:B$148,2,FALSE),0)</f>
        <v>6</v>
      </c>
    </row>
    <row r="66" spans="1:15" s="1229" customFormat="1" ht="14.25" x14ac:dyDescent="0.2">
      <c r="A66" s="206">
        <v>44809</v>
      </c>
      <c r="B66" s="22">
        <v>905</v>
      </c>
      <c r="C66" s="773" t="s">
        <v>613</v>
      </c>
      <c r="D66" s="602" t="s">
        <v>147</v>
      </c>
      <c r="E66" s="1159" t="s">
        <v>710</v>
      </c>
      <c r="F66" s="1176" t="s">
        <v>807</v>
      </c>
      <c r="G66" s="980" t="s">
        <v>543</v>
      </c>
      <c r="H66" s="772"/>
      <c r="I66" s="1184">
        <v>19.2</v>
      </c>
      <c r="J66" s="1232">
        <f t="shared" si="1"/>
        <v>19.2</v>
      </c>
      <c r="K66" s="1230">
        <f>IFERROR(VLOOKUP(G66,Budget!A$100:B$148,2,FALSE),0)</f>
        <v>15</v>
      </c>
    </row>
    <row r="67" spans="1:15" s="1229" customFormat="1" ht="14.25" x14ac:dyDescent="0.2">
      <c r="A67" s="206">
        <v>44809</v>
      </c>
      <c r="B67" s="22">
        <v>905</v>
      </c>
      <c r="C67" s="773" t="s">
        <v>613</v>
      </c>
      <c r="D67" s="602" t="s">
        <v>147</v>
      </c>
      <c r="E67" s="981" t="s">
        <v>710</v>
      </c>
      <c r="F67" s="1175" t="s">
        <v>757</v>
      </c>
      <c r="G67" s="980" t="s">
        <v>95</v>
      </c>
      <c r="H67" s="772"/>
      <c r="I67" s="1202">
        <v>5.44</v>
      </c>
      <c r="J67" s="1232">
        <f t="shared" si="1"/>
        <v>5.44</v>
      </c>
      <c r="K67" s="1230">
        <f>IFERROR(VLOOKUP(G67,Budget!A$100:B$148,2,FALSE),0)</f>
        <v>8</v>
      </c>
    </row>
    <row r="68" spans="1:15" s="1229" customFormat="1" ht="14.25" x14ac:dyDescent="0.2">
      <c r="A68" s="206">
        <v>44809</v>
      </c>
      <c r="B68" s="22">
        <v>906</v>
      </c>
      <c r="C68" s="773" t="s">
        <v>613</v>
      </c>
      <c r="D68" s="602" t="s">
        <v>147</v>
      </c>
      <c r="E68" s="600" t="s">
        <v>719</v>
      </c>
      <c r="F68" s="1175" t="s">
        <v>720</v>
      </c>
      <c r="G68" s="980" t="s">
        <v>103</v>
      </c>
      <c r="H68" s="837">
        <v>19.64</v>
      </c>
      <c r="I68" s="1202">
        <v>117.86</v>
      </c>
      <c r="J68" s="1232">
        <f t="shared" si="1"/>
        <v>98.22</v>
      </c>
      <c r="K68" s="1230">
        <f>IFERROR(VLOOKUP(G68,Budget!A$100:B$148,2,FALSE),0)</f>
        <v>31</v>
      </c>
    </row>
    <row r="69" spans="1:15" s="1229" customFormat="1" ht="14.25" x14ac:dyDescent="0.2">
      <c r="A69" s="206">
        <v>44809</v>
      </c>
      <c r="B69" s="22">
        <v>907</v>
      </c>
      <c r="C69" s="1139" t="s">
        <v>613</v>
      </c>
      <c r="D69" s="602" t="s">
        <v>147</v>
      </c>
      <c r="E69" s="13" t="s">
        <v>721</v>
      </c>
      <c r="F69" s="1175" t="s">
        <v>722</v>
      </c>
      <c r="G69" s="980" t="s">
        <v>100</v>
      </c>
      <c r="H69" s="982">
        <v>42</v>
      </c>
      <c r="I69" s="983">
        <v>252</v>
      </c>
      <c r="J69" s="1232">
        <f t="shared" si="1"/>
        <v>210</v>
      </c>
      <c r="K69" s="1230">
        <f>IFERROR(VLOOKUP(G69,Budget!A$100:B$148,2,FALSE),0)</f>
        <v>27</v>
      </c>
    </row>
    <row r="70" spans="1:15" s="1229" customFormat="1" ht="12.75" x14ac:dyDescent="0.2">
      <c r="A70" s="206">
        <v>44809</v>
      </c>
      <c r="B70" s="22">
        <v>907</v>
      </c>
      <c r="C70" s="1139" t="s">
        <v>613</v>
      </c>
      <c r="D70" s="602" t="s">
        <v>147</v>
      </c>
      <c r="E70" s="13" t="s">
        <v>721</v>
      </c>
      <c r="F70" s="8" t="s">
        <v>810</v>
      </c>
      <c r="G70" s="841" t="s">
        <v>125</v>
      </c>
      <c r="H70" s="772">
        <v>32</v>
      </c>
      <c r="I70" s="557">
        <v>192</v>
      </c>
      <c r="J70" s="1232">
        <f t="shared" si="1"/>
        <v>160</v>
      </c>
      <c r="K70" s="1230">
        <f>IFERROR(VLOOKUP(G70,Budget!A$100:B$148,2,FALSE),0)</f>
        <v>46</v>
      </c>
    </row>
    <row r="71" spans="1:15" s="1229" customFormat="1" ht="12.75" x14ac:dyDescent="0.2">
      <c r="A71" s="206">
        <v>44809</v>
      </c>
      <c r="B71" s="22">
        <v>907</v>
      </c>
      <c r="C71" s="1139" t="s">
        <v>613</v>
      </c>
      <c r="D71" s="602" t="s">
        <v>147</v>
      </c>
      <c r="E71" s="13" t="s">
        <v>721</v>
      </c>
      <c r="F71" s="8" t="s">
        <v>809</v>
      </c>
      <c r="G71" s="841" t="s">
        <v>322</v>
      </c>
      <c r="H71" s="772">
        <v>44</v>
      </c>
      <c r="I71" s="557">
        <v>264</v>
      </c>
      <c r="J71" s="1232">
        <f t="shared" si="1"/>
        <v>220</v>
      </c>
      <c r="K71" s="1230">
        <f>IFERROR(VLOOKUP(G71,Budget!A$100:B$148,2,FALSE),0)</f>
        <v>30</v>
      </c>
    </row>
    <row r="72" spans="1:15" s="1229" customFormat="1" ht="12.75" x14ac:dyDescent="0.2">
      <c r="A72" s="206">
        <v>44809</v>
      </c>
      <c r="B72" s="22">
        <v>908</v>
      </c>
      <c r="C72" s="1139" t="s">
        <v>613</v>
      </c>
      <c r="D72" s="602" t="s">
        <v>147</v>
      </c>
      <c r="E72" s="13" t="s">
        <v>723</v>
      </c>
      <c r="F72" s="8" t="s">
        <v>811</v>
      </c>
      <c r="G72" s="841" t="s">
        <v>126</v>
      </c>
      <c r="H72" s="772"/>
      <c r="I72" s="557">
        <v>14.27</v>
      </c>
      <c r="J72" s="1232">
        <f t="shared" si="1"/>
        <v>14.27</v>
      </c>
      <c r="K72" s="1230">
        <f>IFERROR(VLOOKUP(G72,Budget!A$100:B$148,2,FALSE),0)</f>
        <v>49</v>
      </c>
    </row>
    <row r="73" spans="1:15" s="1229" customFormat="1" ht="12.75" x14ac:dyDescent="0.2">
      <c r="A73" s="206">
        <v>44809</v>
      </c>
      <c r="B73" s="22">
        <v>909</v>
      </c>
      <c r="C73" s="1139" t="s">
        <v>613</v>
      </c>
      <c r="D73" s="602" t="s">
        <v>147</v>
      </c>
      <c r="E73" s="8" t="s">
        <v>812</v>
      </c>
      <c r="F73" s="8" t="s">
        <v>813</v>
      </c>
      <c r="G73" s="22" t="s">
        <v>273</v>
      </c>
      <c r="H73" s="772">
        <v>13.65</v>
      </c>
      <c r="I73" s="558">
        <v>81.900000000000006</v>
      </c>
      <c r="J73" s="1232">
        <f t="shared" si="1"/>
        <v>68.25</v>
      </c>
      <c r="K73" s="1230">
        <f>IFERROR(VLOOKUP(G73,Budget!A$100:B$148,2,FALSE),0)</f>
        <v>29</v>
      </c>
    </row>
    <row r="74" spans="1:15" s="1229" customFormat="1" ht="12.75" x14ac:dyDescent="0.2">
      <c r="A74" s="206">
        <v>44809</v>
      </c>
      <c r="B74" s="22">
        <v>910</v>
      </c>
      <c r="C74" s="1139" t="s">
        <v>616</v>
      </c>
      <c r="D74" s="602" t="s">
        <v>147</v>
      </c>
      <c r="E74" s="8" t="s">
        <v>814</v>
      </c>
      <c r="F74" s="8" t="s">
        <v>815</v>
      </c>
      <c r="G74" s="841" t="s">
        <v>126</v>
      </c>
      <c r="H74" s="772">
        <v>32.33</v>
      </c>
      <c r="I74" s="785">
        <v>193.99</v>
      </c>
      <c r="J74" s="1232">
        <f t="shared" si="1"/>
        <v>161.66000000000003</v>
      </c>
      <c r="K74" s="1230">
        <f>IFERROR(VLOOKUP(G74,Budget!A$100:B$148,2,FALSE),0)</f>
        <v>49</v>
      </c>
      <c r="L74" s="1234" t="s">
        <v>941</v>
      </c>
      <c r="M74" s="1230" t="s">
        <v>933</v>
      </c>
      <c r="N74" s="1234" t="s">
        <v>940</v>
      </c>
      <c r="O74" s="1229">
        <v>1728</v>
      </c>
    </row>
    <row r="75" spans="1:15" s="1229" customFormat="1" ht="12.75" x14ac:dyDescent="0.2">
      <c r="A75" s="206">
        <v>44809</v>
      </c>
      <c r="B75" s="22">
        <v>911</v>
      </c>
      <c r="C75" s="1139" t="s">
        <v>616</v>
      </c>
      <c r="D75" s="602" t="s">
        <v>147</v>
      </c>
      <c r="E75" s="8" t="s">
        <v>816</v>
      </c>
      <c r="F75" s="8" t="s">
        <v>817</v>
      </c>
      <c r="G75" s="841" t="s">
        <v>126</v>
      </c>
      <c r="H75" s="772"/>
      <c r="I75" s="785">
        <v>350</v>
      </c>
      <c r="J75" s="1232">
        <f t="shared" si="1"/>
        <v>350</v>
      </c>
      <c r="K75" s="1230">
        <f>IFERROR(VLOOKUP(G75,Budget!A$100:B$148,2,FALSE),0)</f>
        <v>49</v>
      </c>
      <c r="L75" s="1234" t="s">
        <v>941</v>
      </c>
      <c r="M75" s="1230" t="s">
        <v>934</v>
      </c>
      <c r="N75" s="1234" t="s">
        <v>940</v>
      </c>
      <c r="O75" s="1229">
        <v>1729</v>
      </c>
    </row>
    <row r="76" spans="1:15" s="190" customFormat="1" ht="14.25" x14ac:dyDescent="0.2">
      <c r="A76" s="351">
        <v>44816</v>
      </c>
      <c r="B76" s="8" t="s">
        <v>760</v>
      </c>
      <c r="C76" s="600" t="s">
        <v>613</v>
      </c>
      <c r="D76" s="600" t="s">
        <v>147</v>
      </c>
      <c r="E76" s="981" t="s">
        <v>800</v>
      </c>
      <c r="F76" s="8" t="s">
        <v>808</v>
      </c>
      <c r="G76" s="1400" t="s">
        <v>91</v>
      </c>
      <c r="H76" s="845"/>
      <c r="I76" s="1391">
        <v>24.09</v>
      </c>
      <c r="J76" s="1232">
        <f t="shared" si="1"/>
        <v>24.09</v>
      </c>
      <c r="K76" s="1163">
        <f>IFERROR(VLOOKUP(G76,Budget!A$100:B$148,2,FALSE),0)</f>
        <v>3</v>
      </c>
    </row>
    <row r="77" spans="1:15" s="1229" customFormat="1" ht="14.25" x14ac:dyDescent="0.2">
      <c r="A77" s="780">
        <v>44820</v>
      </c>
      <c r="B77" s="22" t="s">
        <v>725</v>
      </c>
      <c r="C77" s="773" t="s">
        <v>613</v>
      </c>
      <c r="D77" s="602" t="s">
        <v>147</v>
      </c>
      <c r="E77" s="981" t="s">
        <v>726</v>
      </c>
      <c r="F77" s="1176" t="s">
        <v>818</v>
      </c>
      <c r="G77" s="980" t="s">
        <v>541</v>
      </c>
      <c r="H77" s="982">
        <v>2.1800000000000002</v>
      </c>
      <c r="I77" s="1237">
        <v>13.11</v>
      </c>
      <c r="J77" s="1232">
        <f t="shared" si="1"/>
        <v>10.93</v>
      </c>
      <c r="K77" s="1230">
        <f>IFERROR(VLOOKUP(G77,Budget!A$100:B$148,2,FALSE),0)</f>
        <v>14</v>
      </c>
    </row>
    <row r="78" spans="1:15" s="190" customFormat="1" ht="14.25" x14ac:dyDescent="0.2">
      <c r="A78" s="351">
        <v>44837</v>
      </c>
      <c r="B78" s="240">
        <v>912</v>
      </c>
      <c r="C78" s="600" t="s">
        <v>613</v>
      </c>
      <c r="D78" s="600" t="s">
        <v>148</v>
      </c>
      <c r="E78" s="1159" t="s">
        <v>710</v>
      </c>
      <c r="F78" s="600" t="s">
        <v>828</v>
      </c>
      <c r="G78" s="981" t="s">
        <v>89</v>
      </c>
      <c r="H78" s="845"/>
      <c r="I78" s="1389">
        <v>797.71</v>
      </c>
      <c r="J78" s="1232">
        <f t="shared" ref="J78:J101" si="2">I78-H78</f>
        <v>797.71</v>
      </c>
      <c r="K78" s="1163">
        <f>IFERROR(VLOOKUP(G78,Budget!A$100:B$148,2,FALSE),0)</f>
        <v>1</v>
      </c>
    </row>
    <row r="79" spans="1:15" s="1229" customFormat="1" ht="14.25" x14ac:dyDescent="0.2">
      <c r="A79" s="550">
        <v>44837</v>
      </c>
      <c r="B79" s="103">
        <v>912</v>
      </c>
      <c r="C79" s="773" t="s">
        <v>613</v>
      </c>
      <c r="D79" s="602" t="s">
        <v>148</v>
      </c>
      <c r="E79" s="1159" t="s">
        <v>710</v>
      </c>
      <c r="F79" s="1175" t="s">
        <v>829</v>
      </c>
      <c r="G79" s="980" t="s">
        <v>93</v>
      </c>
      <c r="H79" s="982">
        <v>1</v>
      </c>
      <c r="I79" s="1184">
        <v>6</v>
      </c>
      <c r="J79" s="1232">
        <f t="shared" si="2"/>
        <v>5</v>
      </c>
      <c r="K79" s="1230">
        <f>IFERROR(VLOOKUP(G79,Budget!A$100:B$148,2,FALSE),0)</f>
        <v>6</v>
      </c>
    </row>
    <row r="80" spans="1:15" s="1229" customFormat="1" ht="14.25" x14ac:dyDescent="0.2">
      <c r="A80" s="550">
        <v>44837</v>
      </c>
      <c r="B80" s="103">
        <v>912</v>
      </c>
      <c r="C80" s="773" t="s">
        <v>613</v>
      </c>
      <c r="D80" s="602" t="s">
        <v>148</v>
      </c>
      <c r="E80" s="1159" t="s">
        <v>710</v>
      </c>
      <c r="F80" s="1176" t="s">
        <v>830</v>
      </c>
      <c r="G80" s="980" t="s">
        <v>543</v>
      </c>
      <c r="H80" s="772"/>
      <c r="I80" s="1184">
        <v>25.6</v>
      </c>
      <c r="J80" s="1232">
        <f t="shared" si="2"/>
        <v>25.6</v>
      </c>
      <c r="K80" s="1230">
        <f>IFERROR(VLOOKUP(G80,Budget!A$100:B$148,2,FALSE),0)</f>
        <v>15</v>
      </c>
    </row>
    <row r="81" spans="1:15" s="1229" customFormat="1" ht="14.25" x14ac:dyDescent="0.2">
      <c r="A81" s="550">
        <v>44837</v>
      </c>
      <c r="B81" s="103">
        <v>912</v>
      </c>
      <c r="C81" s="773" t="s">
        <v>613</v>
      </c>
      <c r="D81" s="602" t="s">
        <v>148</v>
      </c>
      <c r="E81" s="981" t="s">
        <v>710</v>
      </c>
      <c r="F81" s="1175" t="s">
        <v>831</v>
      </c>
      <c r="G81" s="980" t="s">
        <v>538</v>
      </c>
      <c r="H81" s="772"/>
      <c r="I81" s="1202">
        <v>17</v>
      </c>
      <c r="J81" s="1232">
        <f t="shared" si="2"/>
        <v>17</v>
      </c>
      <c r="K81" s="1230">
        <f>IFERROR(VLOOKUP(G81,Budget!A$100:B$148,2,FALSE),0)</f>
        <v>12</v>
      </c>
    </row>
    <row r="82" spans="1:15" s="1229" customFormat="1" ht="14.25" x14ac:dyDescent="0.2">
      <c r="A82" s="550">
        <v>44837</v>
      </c>
      <c r="B82" s="103">
        <v>912</v>
      </c>
      <c r="C82" s="773" t="s">
        <v>613</v>
      </c>
      <c r="D82" s="602" t="s">
        <v>148</v>
      </c>
      <c r="E82" s="981" t="s">
        <v>710</v>
      </c>
      <c r="F82" s="600" t="s">
        <v>832</v>
      </c>
      <c r="G82" s="22" t="s">
        <v>126</v>
      </c>
      <c r="H82" s="1129">
        <v>2.4</v>
      </c>
      <c r="I82" s="558">
        <v>19.149999999999999</v>
      </c>
      <c r="J82" s="1232">
        <f t="shared" si="2"/>
        <v>16.75</v>
      </c>
      <c r="K82" s="1230">
        <f>IFERROR(VLOOKUP(G82,Budget!A$100:B$148,2,FALSE),0)</f>
        <v>49</v>
      </c>
    </row>
    <row r="83" spans="1:15" s="1229" customFormat="1" ht="14.25" x14ac:dyDescent="0.2">
      <c r="A83" s="550">
        <v>44837</v>
      </c>
      <c r="B83" s="103">
        <v>912</v>
      </c>
      <c r="C83" s="773" t="s">
        <v>613</v>
      </c>
      <c r="D83" s="602" t="s">
        <v>148</v>
      </c>
      <c r="E83" s="981" t="s">
        <v>710</v>
      </c>
      <c r="F83" s="8" t="s">
        <v>833</v>
      </c>
      <c r="G83" s="841" t="s">
        <v>95</v>
      </c>
      <c r="H83" s="772"/>
      <c r="I83" s="557">
        <v>5.44</v>
      </c>
      <c r="J83" s="1232">
        <f t="shared" si="2"/>
        <v>5.44</v>
      </c>
      <c r="K83" s="1230">
        <f>IFERROR(VLOOKUP(G83,Budget!A$100:B$148,2,FALSE),0)</f>
        <v>8</v>
      </c>
    </row>
    <row r="84" spans="1:15" s="190" customFormat="1" ht="14.25" x14ac:dyDescent="0.2">
      <c r="A84" s="351">
        <v>44837</v>
      </c>
      <c r="B84" s="240" t="s">
        <v>760</v>
      </c>
      <c r="C84" s="600" t="s">
        <v>613</v>
      </c>
      <c r="D84" s="600" t="s">
        <v>148</v>
      </c>
      <c r="E84" s="981" t="s">
        <v>800</v>
      </c>
      <c r="F84" s="8" t="s">
        <v>808</v>
      </c>
      <c r="G84" s="1400" t="s">
        <v>91</v>
      </c>
      <c r="H84" s="845"/>
      <c r="I84" s="1391">
        <v>24.09</v>
      </c>
      <c r="J84" s="1232">
        <f t="shared" si="2"/>
        <v>24.09</v>
      </c>
      <c r="K84" s="1163">
        <f>IFERROR(VLOOKUP(G84,Budget!A$100:B$148,2,FALSE),0)</f>
        <v>3</v>
      </c>
    </row>
    <row r="85" spans="1:15" s="1229" customFormat="1" ht="14.25" x14ac:dyDescent="0.2">
      <c r="A85" s="550">
        <v>44837</v>
      </c>
      <c r="B85" s="103">
        <v>913</v>
      </c>
      <c r="C85" s="773" t="s">
        <v>613</v>
      </c>
      <c r="D85" s="602" t="s">
        <v>148</v>
      </c>
      <c r="E85" s="600" t="s">
        <v>719</v>
      </c>
      <c r="F85" s="1175" t="s">
        <v>720</v>
      </c>
      <c r="G85" s="980" t="s">
        <v>103</v>
      </c>
      <c r="H85" s="837">
        <v>38.35</v>
      </c>
      <c r="I85" s="1202">
        <v>230.12</v>
      </c>
      <c r="J85" s="1232">
        <f t="shared" si="2"/>
        <v>191.77</v>
      </c>
      <c r="K85" s="1230">
        <f>IFERROR(VLOOKUP(G85,Budget!A$100:B$148,2,FALSE),0)</f>
        <v>31</v>
      </c>
    </row>
    <row r="86" spans="1:15" s="190" customFormat="1" ht="14.25" x14ac:dyDescent="0.2">
      <c r="A86" s="351">
        <v>44837</v>
      </c>
      <c r="B86" s="8">
        <v>914</v>
      </c>
      <c r="C86" s="600" t="s">
        <v>613</v>
      </c>
      <c r="D86" s="600" t="s">
        <v>148</v>
      </c>
      <c r="E86" s="600" t="s">
        <v>717</v>
      </c>
      <c r="F86" s="1175" t="s">
        <v>775</v>
      </c>
      <c r="G86" s="981" t="s">
        <v>90</v>
      </c>
      <c r="H86" s="896"/>
      <c r="I86" s="1391">
        <v>42.28</v>
      </c>
      <c r="J86" s="1232">
        <f t="shared" si="2"/>
        <v>42.28</v>
      </c>
      <c r="K86" s="1163">
        <f>IFERROR(VLOOKUP(G86,Budget!A$100:B$148,2,FALSE),0)</f>
        <v>2</v>
      </c>
    </row>
    <row r="87" spans="1:15" s="1229" customFormat="1" ht="14.25" x14ac:dyDescent="0.2">
      <c r="A87" s="550">
        <v>44837</v>
      </c>
      <c r="B87" s="22">
        <v>915</v>
      </c>
      <c r="C87" s="773" t="s">
        <v>613</v>
      </c>
      <c r="D87" s="602" t="s">
        <v>148</v>
      </c>
      <c r="E87" s="13" t="s">
        <v>721</v>
      </c>
      <c r="F87" s="1175" t="s">
        <v>722</v>
      </c>
      <c r="G87" s="980" t="s">
        <v>100</v>
      </c>
      <c r="H87" s="982">
        <v>42</v>
      </c>
      <c r="I87" s="983">
        <v>252</v>
      </c>
      <c r="J87" s="1232">
        <f t="shared" si="2"/>
        <v>210</v>
      </c>
      <c r="K87" s="1230">
        <f>IFERROR(VLOOKUP(G87,Budget!A$100:B$148,2,FALSE),0)</f>
        <v>27</v>
      </c>
    </row>
    <row r="88" spans="1:15" s="1229" customFormat="1" ht="12.75" x14ac:dyDescent="0.2">
      <c r="A88" s="550">
        <v>44837</v>
      </c>
      <c r="B88" s="22">
        <v>915</v>
      </c>
      <c r="C88" s="773" t="s">
        <v>613</v>
      </c>
      <c r="D88" s="602" t="s">
        <v>148</v>
      </c>
      <c r="E88" s="13" t="s">
        <v>721</v>
      </c>
      <c r="F88" s="8" t="s">
        <v>809</v>
      </c>
      <c r="G88" s="841" t="s">
        <v>322</v>
      </c>
      <c r="H88" s="772">
        <v>44</v>
      </c>
      <c r="I88" s="557">
        <v>264</v>
      </c>
      <c r="J88" s="1232">
        <f t="shared" si="2"/>
        <v>220</v>
      </c>
      <c r="K88" s="1230">
        <f>IFERROR(VLOOKUP(G88,Budget!A$100:B$148,2,FALSE),0)</f>
        <v>30</v>
      </c>
    </row>
    <row r="89" spans="1:15" s="1229" customFormat="1" ht="12.75" x14ac:dyDescent="0.2">
      <c r="A89" s="550">
        <v>44837</v>
      </c>
      <c r="B89" s="22">
        <v>916</v>
      </c>
      <c r="C89" s="773" t="s">
        <v>615</v>
      </c>
      <c r="D89" s="602" t="s">
        <v>148</v>
      </c>
      <c r="E89" s="600" t="s">
        <v>834</v>
      </c>
      <c r="F89" s="600" t="s">
        <v>835</v>
      </c>
      <c r="G89" s="7" t="s">
        <v>117</v>
      </c>
      <c r="H89" s="838"/>
      <c r="I89" s="557">
        <v>200</v>
      </c>
      <c r="J89" s="1232">
        <f t="shared" si="2"/>
        <v>200</v>
      </c>
      <c r="K89" s="1230">
        <f>IFERROR(VLOOKUP(G89,Budget!A$100:B$148,2,FALSE),0)</f>
        <v>41</v>
      </c>
    </row>
    <row r="90" spans="1:15" s="1229" customFormat="1" ht="14.25" x14ac:dyDescent="0.2">
      <c r="A90" s="550">
        <v>44840</v>
      </c>
      <c r="B90" s="602">
        <v>917</v>
      </c>
      <c r="C90" s="773" t="s">
        <v>616</v>
      </c>
      <c r="D90" s="602" t="s">
        <v>148</v>
      </c>
      <c r="E90" s="1177" t="s">
        <v>836</v>
      </c>
      <c r="F90" s="1177" t="s">
        <v>837</v>
      </c>
      <c r="G90" s="1178" t="s">
        <v>125</v>
      </c>
      <c r="H90" s="837">
        <v>16</v>
      </c>
      <c r="I90" s="1202">
        <v>95.99</v>
      </c>
      <c r="J90" s="1232">
        <f t="shared" si="2"/>
        <v>79.989999999999995</v>
      </c>
      <c r="K90" s="1230">
        <f>IFERROR(VLOOKUP(G90,Budget!A$100:B$148,2,FALSE),0)</f>
        <v>46</v>
      </c>
      <c r="L90" s="1234" t="s">
        <v>944</v>
      </c>
      <c r="M90" s="1230" t="s">
        <v>935</v>
      </c>
      <c r="N90" s="1234" t="s">
        <v>943</v>
      </c>
      <c r="O90" s="1229">
        <v>1736</v>
      </c>
    </row>
    <row r="91" spans="1:15" s="190" customFormat="1" ht="14.25" x14ac:dyDescent="0.2">
      <c r="A91" s="351">
        <v>44872</v>
      </c>
      <c r="B91" s="8">
        <v>918</v>
      </c>
      <c r="C91" s="600" t="s">
        <v>613</v>
      </c>
      <c r="D91" s="600" t="s">
        <v>148</v>
      </c>
      <c r="E91" s="1159" t="s">
        <v>710</v>
      </c>
      <c r="F91" s="600" t="s">
        <v>838</v>
      </c>
      <c r="G91" s="981" t="s">
        <v>89</v>
      </c>
      <c r="H91" s="845"/>
      <c r="I91" s="1389">
        <v>797.71</v>
      </c>
      <c r="J91" s="1232">
        <f t="shared" si="2"/>
        <v>797.71</v>
      </c>
      <c r="K91" s="1163">
        <f>IFERROR(VLOOKUP(G91,Budget!A$100:B$148,2,FALSE),0)</f>
        <v>1</v>
      </c>
    </row>
    <row r="92" spans="1:15" s="1229" customFormat="1" ht="14.25" x14ac:dyDescent="0.2">
      <c r="A92" s="550">
        <v>44872</v>
      </c>
      <c r="B92" s="22">
        <v>918</v>
      </c>
      <c r="C92" s="773" t="s">
        <v>613</v>
      </c>
      <c r="D92" s="602" t="s">
        <v>148</v>
      </c>
      <c r="E92" s="1159" t="s">
        <v>710</v>
      </c>
      <c r="F92" s="1175" t="s">
        <v>839</v>
      </c>
      <c r="G92" s="980" t="s">
        <v>93</v>
      </c>
      <c r="H92" s="982">
        <v>1</v>
      </c>
      <c r="I92" s="1184">
        <v>6</v>
      </c>
      <c r="J92" s="1232">
        <f t="shared" si="2"/>
        <v>5</v>
      </c>
      <c r="K92" s="1230">
        <f>IFERROR(VLOOKUP(G92,Budget!A$100:B$148,2,FALSE),0)</f>
        <v>6</v>
      </c>
    </row>
    <row r="93" spans="1:15" s="1229" customFormat="1" ht="14.25" x14ac:dyDescent="0.2">
      <c r="A93" s="550">
        <v>44872</v>
      </c>
      <c r="B93" s="22">
        <v>918</v>
      </c>
      <c r="C93" s="773" t="s">
        <v>613</v>
      </c>
      <c r="D93" s="602" t="s">
        <v>148</v>
      </c>
      <c r="E93" s="1159" t="s">
        <v>710</v>
      </c>
      <c r="F93" s="1176" t="s">
        <v>840</v>
      </c>
      <c r="G93" s="980" t="s">
        <v>543</v>
      </c>
      <c r="H93" s="772"/>
      <c r="I93" s="1184">
        <v>12.8</v>
      </c>
      <c r="J93" s="1232">
        <f t="shared" si="2"/>
        <v>12.8</v>
      </c>
      <c r="K93" s="1230">
        <f>IFERROR(VLOOKUP(G93,Budget!A$100:B$148,2,FALSE),0)</f>
        <v>15</v>
      </c>
    </row>
    <row r="94" spans="1:15" s="1229" customFormat="1" ht="14.25" x14ac:dyDescent="0.2">
      <c r="A94" s="550">
        <v>44872</v>
      </c>
      <c r="B94" s="22">
        <v>918</v>
      </c>
      <c r="C94" s="773" t="s">
        <v>613</v>
      </c>
      <c r="D94" s="602" t="s">
        <v>148</v>
      </c>
      <c r="E94" s="1159" t="s">
        <v>710</v>
      </c>
      <c r="F94" s="1175" t="s">
        <v>841</v>
      </c>
      <c r="G94" s="980" t="s">
        <v>125</v>
      </c>
      <c r="H94" s="982">
        <v>21.66</v>
      </c>
      <c r="I94" s="1184">
        <v>129.99</v>
      </c>
      <c r="J94" s="1232">
        <f t="shared" si="2"/>
        <v>108.33000000000001</v>
      </c>
      <c r="K94" s="1230">
        <f>IFERROR(VLOOKUP(G94,Budget!A$100:B$148,2,FALSE),0)</f>
        <v>46</v>
      </c>
    </row>
    <row r="95" spans="1:15" s="190" customFormat="1" ht="14.25" x14ac:dyDescent="0.2">
      <c r="A95" s="351">
        <v>44872</v>
      </c>
      <c r="B95" s="8" t="s">
        <v>760</v>
      </c>
      <c r="C95" s="600" t="s">
        <v>613</v>
      </c>
      <c r="D95" s="600" t="s">
        <v>148</v>
      </c>
      <c r="E95" s="981" t="s">
        <v>800</v>
      </c>
      <c r="F95" s="8" t="s">
        <v>808</v>
      </c>
      <c r="G95" s="1400" t="s">
        <v>91</v>
      </c>
      <c r="H95" s="845"/>
      <c r="I95" s="1391">
        <v>24.09</v>
      </c>
      <c r="J95" s="1232">
        <f t="shared" si="2"/>
        <v>24.09</v>
      </c>
      <c r="K95" s="1163">
        <f>IFERROR(VLOOKUP(G95,Budget!A$100:B$148,2,FALSE),0)</f>
        <v>3</v>
      </c>
    </row>
    <row r="96" spans="1:15" s="1229" customFormat="1" ht="14.25" x14ac:dyDescent="0.2">
      <c r="A96" s="550">
        <v>44872</v>
      </c>
      <c r="B96" s="22">
        <v>920</v>
      </c>
      <c r="C96" s="773" t="s">
        <v>613</v>
      </c>
      <c r="D96" s="602" t="s">
        <v>148</v>
      </c>
      <c r="E96" s="600" t="s">
        <v>719</v>
      </c>
      <c r="F96" s="1175" t="s">
        <v>720</v>
      </c>
      <c r="G96" s="980" t="s">
        <v>103</v>
      </c>
      <c r="H96" s="837">
        <v>21.82</v>
      </c>
      <c r="I96" s="1202">
        <v>130.91999999999999</v>
      </c>
      <c r="J96" s="1232">
        <f t="shared" si="2"/>
        <v>109.1</v>
      </c>
      <c r="K96" s="1230">
        <f>IFERROR(VLOOKUP(G96,Budget!A$100:B$148,2,FALSE),0)</f>
        <v>31</v>
      </c>
    </row>
    <row r="97" spans="1:15" s="1229" customFormat="1" ht="14.25" x14ac:dyDescent="0.2">
      <c r="A97" s="550">
        <v>44872</v>
      </c>
      <c r="B97" s="22">
        <v>921</v>
      </c>
      <c r="C97" s="773" t="s">
        <v>613</v>
      </c>
      <c r="D97" s="602" t="s">
        <v>148</v>
      </c>
      <c r="E97" s="13" t="s">
        <v>721</v>
      </c>
      <c r="F97" s="1175" t="s">
        <v>722</v>
      </c>
      <c r="G97" s="980" t="s">
        <v>100</v>
      </c>
      <c r="H97" s="982">
        <v>42</v>
      </c>
      <c r="I97" s="983">
        <v>252</v>
      </c>
      <c r="J97" s="1232">
        <f t="shared" si="2"/>
        <v>210</v>
      </c>
      <c r="K97" s="1230">
        <f>IFERROR(VLOOKUP(G97,Budget!A$100:B$148,2,FALSE),0)</f>
        <v>27</v>
      </c>
    </row>
    <row r="98" spans="1:15" s="1229" customFormat="1" ht="12.75" x14ac:dyDescent="0.2">
      <c r="A98" s="550">
        <v>44872</v>
      </c>
      <c r="B98" s="22">
        <v>922</v>
      </c>
      <c r="C98" s="773" t="s">
        <v>616</v>
      </c>
      <c r="D98" s="1165" t="s">
        <v>148</v>
      </c>
      <c r="E98" s="600" t="s">
        <v>842</v>
      </c>
      <c r="F98" s="600" t="s">
        <v>843</v>
      </c>
      <c r="G98" s="7" t="s">
        <v>122</v>
      </c>
      <c r="H98" s="838">
        <v>38.4</v>
      </c>
      <c r="I98" s="785">
        <v>230.4</v>
      </c>
      <c r="J98" s="1232">
        <f t="shared" si="2"/>
        <v>192</v>
      </c>
      <c r="K98" s="1230">
        <f>IFERROR(VLOOKUP(G98,Budget!A$100:B$148,2,FALSE),0)</f>
        <v>45</v>
      </c>
      <c r="M98" s="1230" t="s">
        <v>936</v>
      </c>
    </row>
    <row r="99" spans="1:15" s="1229" customFormat="1" ht="12.75" x14ac:dyDescent="0.2">
      <c r="A99" s="550">
        <v>44872</v>
      </c>
      <c r="B99" s="22">
        <v>923</v>
      </c>
      <c r="C99" s="773" t="s">
        <v>613</v>
      </c>
      <c r="D99" s="1165" t="s">
        <v>148</v>
      </c>
      <c r="E99" s="600" t="s">
        <v>812</v>
      </c>
      <c r="F99" s="600" t="s">
        <v>844</v>
      </c>
      <c r="G99" s="775" t="s">
        <v>322</v>
      </c>
      <c r="H99" s="838">
        <v>461.26</v>
      </c>
      <c r="I99" s="785">
        <v>2767.59</v>
      </c>
      <c r="J99" s="1232">
        <f t="shared" si="2"/>
        <v>2306.33</v>
      </c>
      <c r="K99" s="1230">
        <f>IFERROR(VLOOKUP(G99,Budget!A$100:B$148,2,FALSE),0)</f>
        <v>30</v>
      </c>
    </row>
    <row r="100" spans="1:15" s="1229" customFormat="1" ht="12.75" x14ac:dyDescent="0.2">
      <c r="A100" s="550">
        <v>44872</v>
      </c>
      <c r="B100" s="22">
        <v>924</v>
      </c>
      <c r="C100" s="773" t="s">
        <v>616</v>
      </c>
      <c r="D100" s="602" t="s">
        <v>148</v>
      </c>
      <c r="E100" s="600" t="s">
        <v>845</v>
      </c>
      <c r="F100" s="600" t="s">
        <v>846</v>
      </c>
      <c r="G100" s="602" t="s">
        <v>126</v>
      </c>
      <c r="H100" s="772"/>
      <c r="I100" s="708">
        <v>96</v>
      </c>
      <c r="J100" s="1232">
        <f t="shared" si="2"/>
        <v>96</v>
      </c>
      <c r="K100" s="1230">
        <f>IFERROR(VLOOKUP(G100,Budget!A$100:B$148,2,FALSE),0)</f>
        <v>49</v>
      </c>
      <c r="L100" s="1234" t="s">
        <v>944</v>
      </c>
      <c r="M100" s="1230" t="s">
        <v>946</v>
      </c>
      <c r="N100" s="1234" t="s">
        <v>943</v>
      </c>
      <c r="O100" s="1229">
        <v>1735</v>
      </c>
    </row>
    <row r="101" spans="1:15" s="1229" customFormat="1" ht="12.75" x14ac:dyDescent="0.2">
      <c r="A101" s="550">
        <v>44872</v>
      </c>
      <c r="B101" s="22">
        <v>925</v>
      </c>
      <c r="C101" s="773" t="s">
        <v>715</v>
      </c>
      <c r="D101" s="602" t="s">
        <v>148</v>
      </c>
      <c r="E101" s="8" t="s">
        <v>723</v>
      </c>
      <c r="F101" s="8" t="s">
        <v>847</v>
      </c>
      <c r="G101" s="10" t="s">
        <v>899</v>
      </c>
      <c r="H101" s="838"/>
      <c r="I101" s="785">
        <v>4.68</v>
      </c>
      <c r="J101" s="1232">
        <f t="shared" si="2"/>
        <v>4.68</v>
      </c>
      <c r="K101" s="1230">
        <f>IFERROR(VLOOKUP(G101,Budget!A$100:B$148,2,FALSE),0)</f>
        <v>49</v>
      </c>
    </row>
    <row r="102" spans="1:15" s="1229" customFormat="1" ht="12.75" x14ac:dyDescent="0.2">
      <c r="A102" s="550">
        <v>44872</v>
      </c>
      <c r="B102" s="22">
        <v>927</v>
      </c>
      <c r="C102" s="773" t="s">
        <v>613</v>
      </c>
      <c r="D102" s="1165" t="s">
        <v>148</v>
      </c>
      <c r="E102" s="8" t="s">
        <v>848</v>
      </c>
      <c r="F102" s="8" t="s">
        <v>849</v>
      </c>
      <c r="G102" s="319" t="s">
        <v>101</v>
      </c>
      <c r="H102" s="839"/>
      <c r="I102" s="708">
        <v>400</v>
      </c>
      <c r="J102" s="1232">
        <f t="shared" ref="J102:J120" si="3">I102-H102</f>
        <v>400</v>
      </c>
      <c r="K102" s="1230">
        <f>IFERROR(VLOOKUP(G102,Budget!A$100:B$148,2,FALSE),0)</f>
        <v>28</v>
      </c>
    </row>
    <row r="103" spans="1:15" s="1229" customFormat="1" ht="14.25" x14ac:dyDescent="0.2">
      <c r="A103" s="206">
        <v>44841</v>
      </c>
      <c r="B103" s="22" t="s">
        <v>725</v>
      </c>
      <c r="C103" s="773" t="s">
        <v>613</v>
      </c>
      <c r="D103" s="602" t="s">
        <v>148</v>
      </c>
      <c r="E103" s="981" t="s">
        <v>726</v>
      </c>
      <c r="F103" s="1176" t="s">
        <v>727</v>
      </c>
      <c r="G103" s="980" t="s">
        <v>541</v>
      </c>
      <c r="H103" s="982">
        <v>2.09</v>
      </c>
      <c r="I103" s="1237">
        <v>12.56</v>
      </c>
      <c r="J103" s="1232">
        <f t="shared" si="3"/>
        <v>10.47</v>
      </c>
      <c r="K103" s="1230">
        <f>IFERROR(VLOOKUP(G103,Budget!A$100:B$148,2,FALSE),0)</f>
        <v>14</v>
      </c>
    </row>
    <row r="104" spans="1:15" s="1229" customFormat="1" ht="14.25" x14ac:dyDescent="0.2">
      <c r="A104" s="206">
        <v>44873</v>
      </c>
      <c r="B104" s="22" t="s">
        <v>725</v>
      </c>
      <c r="C104" s="773" t="s">
        <v>613</v>
      </c>
      <c r="D104" s="602" t="s">
        <v>148</v>
      </c>
      <c r="E104" s="981" t="s">
        <v>726</v>
      </c>
      <c r="F104" s="1176" t="s">
        <v>752</v>
      </c>
      <c r="G104" s="980" t="s">
        <v>541</v>
      </c>
      <c r="H104" s="982">
        <v>1.2</v>
      </c>
      <c r="I104" s="1237">
        <v>7.2</v>
      </c>
      <c r="J104" s="1232">
        <f t="shared" si="3"/>
        <v>6</v>
      </c>
      <c r="K104" s="1230">
        <f>IFERROR(VLOOKUP(G104,Budget!A$100:B$148,2,FALSE),0)</f>
        <v>14</v>
      </c>
    </row>
    <row r="105" spans="1:15" s="1229" customFormat="1" ht="14.25" x14ac:dyDescent="0.2">
      <c r="A105" s="550">
        <v>44890</v>
      </c>
      <c r="B105" s="22">
        <v>928</v>
      </c>
      <c r="C105" s="773" t="s">
        <v>715</v>
      </c>
      <c r="D105" s="602" t="s">
        <v>148</v>
      </c>
      <c r="E105" s="8" t="s">
        <v>710</v>
      </c>
      <c r="F105" s="600" t="s">
        <v>862</v>
      </c>
      <c r="G105" s="984" t="s">
        <v>122</v>
      </c>
      <c r="H105" s="1342"/>
      <c r="I105" s="1343">
        <v>467.95</v>
      </c>
      <c r="J105" s="1232">
        <f t="shared" si="3"/>
        <v>467.95</v>
      </c>
      <c r="K105" s="1230">
        <f>IFERROR(VLOOKUP(G105,Budget!A$100:B$148,2,FALSE),0)</f>
        <v>45</v>
      </c>
    </row>
    <row r="106" spans="1:15" s="190" customFormat="1" ht="14.25" x14ac:dyDescent="0.2">
      <c r="A106" s="351">
        <v>44900</v>
      </c>
      <c r="B106" s="8">
        <v>929</v>
      </c>
      <c r="C106" s="600" t="s">
        <v>613</v>
      </c>
      <c r="D106" s="600" t="s">
        <v>148</v>
      </c>
      <c r="E106" s="1159" t="s">
        <v>710</v>
      </c>
      <c r="F106" s="600" t="s">
        <v>863</v>
      </c>
      <c r="G106" s="981" t="s">
        <v>89</v>
      </c>
      <c r="H106" s="845"/>
      <c r="I106" s="1389">
        <v>797.91</v>
      </c>
      <c r="J106" s="1232">
        <f t="shared" si="3"/>
        <v>797.91</v>
      </c>
      <c r="K106" s="1163">
        <f>IFERROR(VLOOKUP(G106,Budget!A$100:B$148,2,FALSE),0)</f>
        <v>1</v>
      </c>
    </row>
    <row r="107" spans="1:15" s="1229" customFormat="1" ht="14.25" x14ac:dyDescent="0.2">
      <c r="A107" s="550">
        <v>44900</v>
      </c>
      <c r="B107" s="22">
        <v>929</v>
      </c>
      <c r="C107" s="773" t="s">
        <v>613</v>
      </c>
      <c r="D107" s="1165" t="s">
        <v>148</v>
      </c>
      <c r="E107" s="1159" t="s">
        <v>710</v>
      </c>
      <c r="F107" s="1175" t="s">
        <v>864</v>
      </c>
      <c r="G107" s="980" t="s">
        <v>93</v>
      </c>
      <c r="H107" s="1342">
        <v>1.1000000000000001</v>
      </c>
      <c r="I107" s="1184">
        <v>6.6</v>
      </c>
      <c r="J107" s="1232">
        <f t="shared" si="3"/>
        <v>5.5</v>
      </c>
      <c r="K107" s="1230">
        <f>IFERROR(VLOOKUP(G107,Budget!A$100:B$148,2,FALSE),0)</f>
        <v>6</v>
      </c>
    </row>
    <row r="108" spans="1:15" s="1229" customFormat="1" ht="14.25" x14ac:dyDescent="0.2">
      <c r="A108" s="550">
        <v>44900</v>
      </c>
      <c r="B108" s="22">
        <v>929</v>
      </c>
      <c r="C108" s="773" t="s">
        <v>613</v>
      </c>
      <c r="D108" s="602" t="s">
        <v>148</v>
      </c>
      <c r="E108" s="1159" t="s">
        <v>710</v>
      </c>
      <c r="F108" s="1176" t="s">
        <v>865</v>
      </c>
      <c r="G108" s="980" t="s">
        <v>543</v>
      </c>
      <c r="H108" s="850"/>
      <c r="I108" s="1184">
        <v>31.6</v>
      </c>
      <c r="J108" s="1232">
        <f t="shared" si="3"/>
        <v>31.6</v>
      </c>
      <c r="K108" s="1230">
        <f>IFERROR(VLOOKUP(G108,Budget!A$100:B$148,2,FALSE),0)</f>
        <v>15</v>
      </c>
    </row>
    <row r="109" spans="1:15" s="1229" customFormat="1" ht="12.75" x14ac:dyDescent="0.2">
      <c r="A109" s="550">
        <v>44900</v>
      </c>
      <c r="B109" s="22">
        <v>929</v>
      </c>
      <c r="C109" s="773" t="s">
        <v>613</v>
      </c>
      <c r="D109" s="602" t="s">
        <v>148</v>
      </c>
      <c r="E109" s="1159" t="s">
        <v>710</v>
      </c>
      <c r="F109" s="600" t="s">
        <v>866</v>
      </c>
      <c r="G109" s="7" t="s">
        <v>544</v>
      </c>
      <c r="H109" s="850"/>
      <c r="I109" s="1347">
        <v>63</v>
      </c>
      <c r="J109" s="1232">
        <f t="shared" si="3"/>
        <v>63</v>
      </c>
      <c r="K109" s="1230">
        <f>IFERROR(VLOOKUP(G109,Budget!A$100:B$148,2,FALSE),0)</f>
        <v>16</v>
      </c>
    </row>
    <row r="110" spans="1:15" s="1229" customFormat="1" ht="14.25" x14ac:dyDescent="0.2">
      <c r="A110" s="550">
        <v>44900</v>
      </c>
      <c r="B110" s="22">
        <v>929</v>
      </c>
      <c r="C110" s="773" t="s">
        <v>613</v>
      </c>
      <c r="D110" s="602" t="s">
        <v>148</v>
      </c>
      <c r="E110" s="981" t="s">
        <v>710</v>
      </c>
      <c r="F110" s="8" t="s">
        <v>833</v>
      </c>
      <c r="G110" s="841" t="s">
        <v>95</v>
      </c>
      <c r="H110" s="850"/>
      <c r="I110" s="1237">
        <v>5.44</v>
      </c>
      <c r="J110" s="1232">
        <f t="shared" si="3"/>
        <v>5.44</v>
      </c>
      <c r="K110" s="1230">
        <f>IFERROR(VLOOKUP(G110,Budget!A$100:B$148,2,FALSE),0)</f>
        <v>8</v>
      </c>
    </row>
    <row r="111" spans="1:15" s="190" customFormat="1" ht="14.25" x14ac:dyDescent="0.2">
      <c r="A111" s="351">
        <v>44902</v>
      </c>
      <c r="B111" s="8" t="s">
        <v>760</v>
      </c>
      <c r="C111" s="600" t="s">
        <v>613</v>
      </c>
      <c r="D111" s="600" t="s">
        <v>148</v>
      </c>
      <c r="E111" s="981" t="s">
        <v>800</v>
      </c>
      <c r="F111" s="8" t="s">
        <v>808</v>
      </c>
      <c r="G111" s="1400" t="s">
        <v>91</v>
      </c>
      <c r="H111" s="845"/>
      <c r="I111" s="1391">
        <v>24.09</v>
      </c>
      <c r="J111" s="1232">
        <f t="shared" si="3"/>
        <v>24.09</v>
      </c>
      <c r="K111" s="1163">
        <f>IFERROR(VLOOKUP(G111,Budget!A$100:B$148,2,FALSE),0)</f>
        <v>3</v>
      </c>
    </row>
    <row r="112" spans="1:15" s="1229" customFormat="1" ht="14.25" x14ac:dyDescent="0.2">
      <c r="A112" s="550">
        <v>44900</v>
      </c>
      <c r="B112" s="602">
        <v>930</v>
      </c>
      <c r="C112" s="773" t="s">
        <v>613</v>
      </c>
      <c r="D112" s="602" t="s">
        <v>148</v>
      </c>
      <c r="E112" s="1177" t="s">
        <v>719</v>
      </c>
      <c r="F112" s="1177" t="s">
        <v>720</v>
      </c>
      <c r="G112" s="980" t="s">
        <v>103</v>
      </c>
      <c r="H112" s="837">
        <v>21.91</v>
      </c>
      <c r="I112" s="1202">
        <v>131.46</v>
      </c>
      <c r="J112" s="1232">
        <f t="shared" si="3"/>
        <v>109.55000000000001</v>
      </c>
      <c r="K112" s="1230">
        <f>IFERROR(VLOOKUP(G112,Budget!A$100:B$148,2,FALSE),0)</f>
        <v>31</v>
      </c>
    </row>
    <row r="113" spans="1:15" s="1229" customFormat="1" ht="14.25" x14ac:dyDescent="0.2">
      <c r="A113" s="550">
        <v>44900</v>
      </c>
      <c r="B113" s="602">
        <v>931</v>
      </c>
      <c r="C113" s="773" t="s">
        <v>613</v>
      </c>
      <c r="D113" s="602" t="s">
        <v>148</v>
      </c>
      <c r="E113" s="13" t="s">
        <v>721</v>
      </c>
      <c r="F113" s="1175" t="s">
        <v>722</v>
      </c>
      <c r="G113" s="980" t="s">
        <v>100</v>
      </c>
      <c r="H113" s="982">
        <v>42</v>
      </c>
      <c r="I113" s="983">
        <v>252</v>
      </c>
      <c r="J113" s="1232">
        <f t="shared" si="3"/>
        <v>210</v>
      </c>
      <c r="K113" s="1230">
        <f>IFERROR(VLOOKUP(G113,Budget!A$100:B$148,2,FALSE),0)</f>
        <v>27</v>
      </c>
    </row>
    <row r="114" spans="1:15" s="1229" customFormat="1" ht="12.75" x14ac:dyDescent="0.2">
      <c r="A114" s="550">
        <v>44900</v>
      </c>
      <c r="B114" s="602">
        <v>932</v>
      </c>
      <c r="C114" s="773" t="s">
        <v>613</v>
      </c>
      <c r="D114" s="602" t="s">
        <v>148</v>
      </c>
      <c r="E114" s="8" t="s">
        <v>867</v>
      </c>
      <c r="F114" s="8" t="s">
        <v>868</v>
      </c>
      <c r="G114" s="319" t="s">
        <v>101</v>
      </c>
      <c r="H114" s="839">
        <v>160</v>
      </c>
      <c r="I114" s="708">
        <v>960</v>
      </c>
      <c r="J114" s="1232">
        <f t="shared" si="3"/>
        <v>800</v>
      </c>
      <c r="K114" s="1230">
        <f>IFERROR(VLOOKUP(G114,Budget!A$100:B$148,2,FALSE),0)</f>
        <v>28</v>
      </c>
    </row>
    <row r="115" spans="1:15" s="1229" customFormat="1" ht="14.25" x14ac:dyDescent="0.2">
      <c r="A115" s="550">
        <v>44900</v>
      </c>
      <c r="B115" s="602">
        <v>932</v>
      </c>
      <c r="C115" s="773" t="s">
        <v>613</v>
      </c>
      <c r="D115" s="602" t="s">
        <v>148</v>
      </c>
      <c r="E115" s="8" t="s">
        <v>867</v>
      </c>
      <c r="F115" s="1177" t="s">
        <v>869</v>
      </c>
      <c r="G115" s="1178" t="s">
        <v>99</v>
      </c>
      <c r="H115" s="837">
        <v>48</v>
      </c>
      <c r="I115" s="1202">
        <v>288</v>
      </c>
      <c r="J115" s="1232">
        <f t="shared" si="3"/>
        <v>240</v>
      </c>
      <c r="K115" s="1230">
        <f>IFERROR(VLOOKUP(G115,Budget!A$100:B$148,2,FALSE),0)</f>
        <v>26</v>
      </c>
    </row>
    <row r="116" spans="1:15" s="1229" customFormat="1" ht="14.25" x14ac:dyDescent="0.2">
      <c r="A116" s="550">
        <v>44900</v>
      </c>
      <c r="B116" s="602">
        <v>933</v>
      </c>
      <c r="C116" s="773" t="s">
        <v>616</v>
      </c>
      <c r="D116" s="602" t="s">
        <v>148</v>
      </c>
      <c r="E116" s="600" t="s">
        <v>870</v>
      </c>
      <c r="F116" s="600" t="s">
        <v>871</v>
      </c>
      <c r="G116" s="980" t="s">
        <v>122</v>
      </c>
      <c r="H116" s="772"/>
      <c r="I116" s="1184">
        <v>75</v>
      </c>
      <c r="J116" s="1232">
        <f t="shared" si="3"/>
        <v>75</v>
      </c>
      <c r="K116" s="1230">
        <f>IFERROR(VLOOKUP(G116,Budget!A$100:B$148,2,FALSE),0)</f>
        <v>45</v>
      </c>
      <c r="L116" s="1234" t="s">
        <v>941</v>
      </c>
      <c r="M116" s="1230" t="s">
        <v>942</v>
      </c>
      <c r="N116" s="1234" t="s">
        <v>941</v>
      </c>
      <c r="O116" s="1229">
        <v>1727</v>
      </c>
    </row>
    <row r="117" spans="1:15" s="1229" customFormat="1" ht="14.25" x14ac:dyDescent="0.2">
      <c r="A117" s="550">
        <v>44900</v>
      </c>
      <c r="B117" s="602">
        <v>934</v>
      </c>
      <c r="C117" s="773" t="s">
        <v>613</v>
      </c>
      <c r="D117" s="602" t="s">
        <v>148</v>
      </c>
      <c r="E117" s="600" t="s">
        <v>791</v>
      </c>
      <c r="F117" s="1175" t="s">
        <v>792</v>
      </c>
      <c r="G117" s="980" t="s">
        <v>552</v>
      </c>
      <c r="H117" s="982"/>
      <c r="I117" s="1184">
        <v>60</v>
      </c>
      <c r="J117" s="1232">
        <f t="shared" si="3"/>
        <v>60</v>
      </c>
      <c r="K117" s="1230">
        <f>IFERROR(VLOOKUP(G117,Budget!A$100:B$148,2,FALSE),0)</f>
        <v>23</v>
      </c>
    </row>
    <row r="118" spans="1:15" s="1229" customFormat="1" ht="14.25" x14ac:dyDescent="0.2">
      <c r="A118" s="550">
        <v>44900</v>
      </c>
      <c r="B118" s="602">
        <v>935</v>
      </c>
      <c r="C118" s="773" t="s">
        <v>616</v>
      </c>
      <c r="D118" s="602" t="s">
        <v>148</v>
      </c>
      <c r="E118" s="600" t="s">
        <v>872</v>
      </c>
      <c r="F118" s="1176" t="s">
        <v>873</v>
      </c>
      <c r="G118" s="980" t="s">
        <v>126</v>
      </c>
      <c r="H118" s="772">
        <v>52.6</v>
      </c>
      <c r="I118" s="1184">
        <v>315.60000000000002</v>
      </c>
      <c r="J118" s="1232">
        <f t="shared" si="3"/>
        <v>263</v>
      </c>
      <c r="K118" s="1230">
        <f>IFERROR(VLOOKUP(G118,Budget!A$100:B$148,2,FALSE),0)</f>
        <v>49</v>
      </c>
      <c r="M118" s="1230" t="s">
        <v>937</v>
      </c>
    </row>
    <row r="119" spans="1:15" s="1229" customFormat="1" ht="14.25" x14ac:dyDescent="0.2">
      <c r="A119" s="550">
        <v>44900</v>
      </c>
      <c r="B119" s="602">
        <v>936</v>
      </c>
      <c r="C119" s="773" t="s">
        <v>615</v>
      </c>
      <c r="D119" s="602" t="s">
        <v>148</v>
      </c>
      <c r="E119" s="600" t="s">
        <v>874</v>
      </c>
      <c r="F119" s="1175" t="s">
        <v>875</v>
      </c>
      <c r="G119" s="980" t="s">
        <v>117</v>
      </c>
      <c r="H119" s="982"/>
      <c r="I119" s="1184">
        <v>200</v>
      </c>
      <c r="J119" s="1232">
        <f t="shared" si="3"/>
        <v>200</v>
      </c>
      <c r="K119" s="1230">
        <f>IFERROR(VLOOKUP(G119,Budget!A$100:B$148,2,FALSE),0)</f>
        <v>41</v>
      </c>
    </row>
    <row r="120" spans="1:15" s="1229" customFormat="1" ht="14.25" x14ac:dyDescent="0.2">
      <c r="A120" s="550">
        <v>44900</v>
      </c>
      <c r="B120" s="602">
        <v>937</v>
      </c>
      <c r="C120" s="773" t="s">
        <v>615</v>
      </c>
      <c r="D120" s="602" t="s">
        <v>148</v>
      </c>
      <c r="E120" s="600" t="s">
        <v>876</v>
      </c>
      <c r="F120" s="1177" t="s">
        <v>877</v>
      </c>
      <c r="G120" s="602" t="s">
        <v>118</v>
      </c>
      <c r="H120" s="772"/>
      <c r="I120" s="1202">
        <v>1600</v>
      </c>
      <c r="J120" s="1232">
        <f t="shared" si="3"/>
        <v>1600</v>
      </c>
      <c r="K120" s="1230">
        <f>IFERROR(VLOOKUP(G120,Budget!A$100:B$148,2,FALSE),0)</f>
        <v>42</v>
      </c>
    </row>
    <row r="121" spans="1:15" s="190" customFormat="1" ht="14.25" x14ac:dyDescent="0.2">
      <c r="A121" s="351">
        <v>44935</v>
      </c>
      <c r="B121" s="1401">
        <v>938</v>
      </c>
      <c r="C121" s="600" t="s">
        <v>613</v>
      </c>
      <c r="D121" s="600" t="s">
        <v>588</v>
      </c>
      <c r="E121" s="1159" t="s">
        <v>710</v>
      </c>
      <c r="F121" s="600" t="s">
        <v>883</v>
      </c>
      <c r="G121" s="981" t="s">
        <v>89</v>
      </c>
      <c r="H121" s="845"/>
      <c r="I121" s="1389">
        <v>1197.95</v>
      </c>
      <c r="J121" s="1232">
        <f t="shared" ref="J121:J154" si="4">I121-H121</f>
        <v>1197.95</v>
      </c>
      <c r="K121" s="1163">
        <f>IFERROR(VLOOKUP(G121,Budget!A$100:B$148,2,FALSE),0)</f>
        <v>1</v>
      </c>
    </row>
    <row r="122" spans="1:15" s="1229" customFormat="1" ht="14.25" x14ac:dyDescent="0.2">
      <c r="A122" s="550">
        <v>44935</v>
      </c>
      <c r="B122" s="1219">
        <v>938</v>
      </c>
      <c r="C122" s="773" t="s">
        <v>613</v>
      </c>
      <c r="D122" s="602" t="s">
        <v>588</v>
      </c>
      <c r="E122" s="1159" t="s">
        <v>710</v>
      </c>
      <c r="F122" s="1175" t="s">
        <v>884</v>
      </c>
      <c r="G122" s="980" t="s">
        <v>93</v>
      </c>
      <c r="H122" s="982">
        <v>1</v>
      </c>
      <c r="I122" s="1184">
        <v>6</v>
      </c>
      <c r="J122" s="1232">
        <f t="shared" si="4"/>
        <v>5</v>
      </c>
      <c r="K122" s="1230">
        <f>IFERROR(VLOOKUP(G122,Budget!A$100:B$148,2,FALSE),0)</f>
        <v>6</v>
      </c>
    </row>
    <row r="123" spans="1:15" s="1229" customFormat="1" ht="14.25" x14ac:dyDescent="0.2">
      <c r="A123" s="550">
        <v>44935</v>
      </c>
      <c r="B123" s="1219">
        <v>938</v>
      </c>
      <c r="C123" s="773" t="s">
        <v>613</v>
      </c>
      <c r="D123" s="602" t="s">
        <v>588</v>
      </c>
      <c r="E123" s="1159" t="s">
        <v>710</v>
      </c>
      <c r="F123" s="1176" t="s">
        <v>885</v>
      </c>
      <c r="G123" s="980" t="s">
        <v>543</v>
      </c>
      <c r="H123" s="772"/>
      <c r="I123" s="1184">
        <v>12.8</v>
      </c>
      <c r="J123" s="1232">
        <f t="shared" si="4"/>
        <v>12.8</v>
      </c>
      <c r="K123" s="1230">
        <f>IFERROR(VLOOKUP(G123,Budget!A$100:B$148,2,FALSE),0)</f>
        <v>15</v>
      </c>
    </row>
    <row r="124" spans="1:15" s="1229" customFormat="1" ht="14.25" x14ac:dyDescent="0.2">
      <c r="A124" s="550">
        <v>44935</v>
      </c>
      <c r="B124" s="1219">
        <v>938</v>
      </c>
      <c r="C124" s="773" t="s">
        <v>613</v>
      </c>
      <c r="D124" s="602" t="s">
        <v>588</v>
      </c>
      <c r="E124" s="981" t="s">
        <v>710</v>
      </c>
      <c r="F124" s="1175" t="s">
        <v>757</v>
      </c>
      <c r="G124" s="980" t="s">
        <v>95</v>
      </c>
      <c r="H124" s="772"/>
      <c r="I124" s="1202">
        <v>5.44</v>
      </c>
      <c r="J124" s="1232">
        <f t="shared" si="4"/>
        <v>5.44</v>
      </c>
      <c r="K124" s="1230">
        <f>IFERROR(VLOOKUP(G124,Budget!A$100:B$148,2,FALSE),0)</f>
        <v>8</v>
      </c>
    </row>
    <row r="125" spans="1:15" s="190" customFormat="1" ht="14.25" x14ac:dyDescent="0.2">
      <c r="A125" s="351">
        <v>44935</v>
      </c>
      <c r="B125" s="8" t="s">
        <v>760</v>
      </c>
      <c r="C125" s="600" t="s">
        <v>613</v>
      </c>
      <c r="D125" s="600" t="s">
        <v>588</v>
      </c>
      <c r="E125" s="981" t="s">
        <v>800</v>
      </c>
      <c r="F125" s="600" t="s">
        <v>886</v>
      </c>
      <c r="G125" s="1400" t="s">
        <v>91</v>
      </c>
      <c r="H125" s="845"/>
      <c r="I125" s="1391">
        <v>75.569999999999993</v>
      </c>
      <c r="J125" s="1232">
        <f t="shared" si="4"/>
        <v>75.569999999999993</v>
      </c>
      <c r="K125" s="1163">
        <f>IFERROR(VLOOKUP(G125,Budget!A$100:B$148,2,FALSE),0)</f>
        <v>3</v>
      </c>
    </row>
    <row r="126" spans="1:15" s="190" customFormat="1" ht="14.25" x14ac:dyDescent="0.2">
      <c r="A126" s="351">
        <v>44935</v>
      </c>
      <c r="B126" s="8">
        <v>939</v>
      </c>
      <c r="C126" s="600" t="s">
        <v>613</v>
      </c>
      <c r="D126" s="600" t="s">
        <v>588</v>
      </c>
      <c r="E126" s="600" t="s">
        <v>717</v>
      </c>
      <c r="F126" s="1175" t="s">
        <v>775</v>
      </c>
      <c r="G126" s="981" t="s">
        <v>90</v>
      </c>
      <c r="H126" s="896"/>
      <c r="I126" s="1391">
        <v>278.81</v>
      </c>
      <c r="J126" s="1232">
        <f t="shared" si="4"/>
        <v>278.81</v>
      </c>
      <c r="K126" s="1163">
        <f>IFERROR(VLOOKUP(G126,Budget!A$100:B$148,2,FALSE),0)</f>
        <v>2</v>
      </c>
    </row>
    <row r="127" spans="1:15" s="1229" customFormat="1" ht="14.25" x14ac:dyDescent="0.2">
      <c r="A127" s="550">
        <v>44935</v>
      </c>
      <c r="B127" s="22">
        <v>940</v>
      </c>
      <c r="C127" s="773" t="s">
        <v>613</v>
      </c>
      <c r="D127" s="602" t="s">
        <v>588</v>
      </c>
      <c r="E127" s="600" t="s">
        <v>719</v>
      </c>
      <c r="F127" s="1177" t="s">
        <v>887</v>
      </c>
      <c r="G127" s="867" t="s">
        <v>103</v>
      </c>
      <c r="H127" s="837">
        <v>26.69</v>
      </c>
      <c r="I127" s="560">
        <v>160.13999999999999</v>
      </c>
      <c r="J127" s="1232">
        <f t="shared" si="4"/>
        <v>133.44999999999999</v>
      </c>
      <c r="K127" s="1230">
        <f>IFERROR(VLOOKUP(G127,Budget!A$100:B$148,2,FALSE),0)</f>
        <v>31</v>
      </c>
    </row>
    <row r="128" spans="1:15" s="1229" customFormat="1" ht="12.75" x14ac:dyDescent="0.2">
      <c r="A128" s="550">
        <v>44935</v>
      </c>
      <c r="B128" s="22">
        <v>941</v>
      </c>
      <c r="C128" s="773" t="s">
        <v>613</v>
      </c>
      <c r="D128" s="602" t="s">
        <v>588</v>
      </c>
      <c r="E128" s="600" t="s">
        <v>867</v>
      </c>
      <c r="F128" s="600" t="s">
        <v>469</v>
      </c>
      <c r="G128" s="602" t="s">
        <v>115</v>
      </c>
      <c r="H128" s="838">
        <v>454.8</v>
      </c>
      <c r="I128" s="708">
        <v>2728.8</v>
      </c>
      <c r="J128" s="1232">
        <f t="shared" si="4"/>
        <v>2274</v>
      </c>
      <c r="K128" s="1230">
        <f>IFERROR(VLOOKUP(G128,Budget!A$100:B$148,2,FALSE),0)</f>
        <v>43</v>
      </c>
    </row>
    <row r="129" spans="1:15" s="1229" customFormat="1" ht="12.75" x14ac:dyDescent="0.2">
      <c r="A129" s="550">
        <v>44935</v>
      </c>
      <c r="B129" s="22">
        <v>942</v>
      </c>
      <c r="C129" s="773" t="s">
        <v>613</v>
      </c>
      <c r="D129" s="602" t="s">
        <v>588</v>
      </c>
      <c r="E129" s="600" t="s">
        <v>888</v>
      </c>
      <c r="F129" s="600" t="s">
        <v>889</v>
      </c>
      <c r="G129" s="602" t="s">
        <v>97</v>
      </c>
      <c r="H129" s="842">
        <v>63</v>
      </c>
      <c r="I129" s="708">
        <v>378</v>
      </c>
      <c r="J129" s="1232">
        <f t="shared" si="4"/>
        <v>315</v>
      </c>
      <c r="K129" s="1230">
        <f>IFERROR(VLOOKUP(G129,Budget!A$100:B$148,2,FALSE),0)</f>
        <v>10</v>
      </c>
    </row>
    <row r="130" spans="1:15" s="1229" customFormat="1" ht="12.75" x14ac:dyDescent="0.2">
      <c r="A130" s="550">
        <v>44935</v>
      </c>
      <c r="B130" s="22">
        <v>944</v>
      </c>
      <c r="C130" s="773" t="s">
        <v>715</v>
      </c>
      <c r="D130" s="602" t="s">
        <v>588</v>
      </c>
      <c r="E130" s="600" t="s">
        <v>723</v>
      </c>
      <c r="F130" s="600" t="s">
        <v>890</v>
      </c>
      <c r="G130" s="868" t="s">
        <v>892</v>
      </c>
      <c r="H130" s="772">
        <v>2.69</v>
      </c>
      <c r="I130" s="785">
        <v>16.12</v>
      </c>
      <c r="J130" s="1232">
        <f t="shared" si="4"/>
        <v>13.430000000000001</v>
      </c>
      <c r="K130" s="1230">
        <f>IFERROR(VLOOKUP(G130,Budget!A$100:B$155,2,FALSE),0)</f>
        <v>53</v>
      </c>
    </row>
    <row r="131" spans="1:15" s="1229" customFormat="1" ht="14.25" x14ac:dyDescent="0.2">
      <c r="A131" s="206">
        <v>44935</v>
      </c>
      <c r="B131" s="602">
        <v>945</v>
      </c>
      <c r="C131" s="773" t="s">
        <v>613</v>
      </c>
      <c r="D131" s="602" t="s">
        <v>588</v>
      </c>
      <c r="E131" s="1177" t="s">
        <v>870</v>
      </c>
      <c r="F131" s="1177" t="s">
        <v>893</v>
      </c>
      <c r="G131" s="1178" t="s">
        <v>96</v>
      </c>
      <c r="H131" s="837"/>
      <c r="I131" s="1183">
        <v>288</v>
      </c>
      <c r="J131" s="1232">
        <f t="shared" si="4"/>
        <v>288</v>
      </c>
      <c r="K131" s="1230">
        <f>IFERROR(VLOOKUP(G131,Budget!A$100:B$155,2,FALSE),0)</f>
        <v>9</v>
      </c>
    </row>
    <row r="132" spans="1:15" s="1229" customFormat="1" ht="14.25" x14ac:dyDescent="0.2">
      <c r="A132" s="550">
        <v>44935</v>
      </c>
      <c r="B132" s="22">
        <v>946</v>
      </c>
      <c r="C132" s="773" t="s">
        <v>616</v>
      </c>
      <c r="D132" s="602" t="s">
        <v>588</v>
      </c>
      <c r="E132" s="600" t="s">
        <v>894</v>
      </c>
      <c r="F132" s="600" t="s">
        <v>895</v>
      </c>
      <c r="G132" s="980" t="s">
        <v>857</v>
      </c>
      <c r="H132" s="772">
        <v>1300.2</v>
      </c>
      <c r="I132" s="1184">
        <v>7801.2</v>
      </c>
      <c r="J132" s="1232">
        <f t="shared" si="4"/>
        <v>6501</v>
      </c>
      <c r="K132" s="1230">
        <f>IFERROR(VLOOKUP(G132,Budget!A$100:B$155,2,FALSE),0)</f>
        <v>51</v>
      </c>
      <c r="L132" s="1234" t="s">
        <v>944</v>
      </c>
      <c r="M132" s="1230" t="s">
        <v>945</v>
      </c>
      <c r="N132" s="1234" t="s">
        <v>943</v>
      </c>
      <c r="O132" s="1229">
        <v>1734</v>
      </c>
    </row>
    <row r="133" spans="1:15" s="1229" customFormat="1" ht="14.25" x14ac:dyDescent="0.2">
      <c r="A133" s="550">
        <v>44937</v>
      </c>
      <c r="B133" s="602" t="s">
        <v>725</v>
      </c>
      <c r="C133" s="773" t="s">
        <v>613</v>
      </c>
      <c r="D133" s="602" t="s">
        <v>588</v>
      </c>
      <c r="E133" s="981" t="s">
        <v>726</v>
      </c>
      <c r="F133" s="1176" t="s">
        <v>727</v>
      </c>
      <c r="G133" s="980" t="s">
        <v>541</v>
      </c>
      <c r="H133" s="982">
        <v>2.09</v>
      </c>
      <c r="I133" s="1237">
        <v>12.56</v>
      </c>
      <c r="J133" s="1232">
        <f t="shared" si="4"/>
        <v>10.47</v>
      </c>
      <c r="K133" s="1230">
        <f>IFERROR(VLOOKUP(G133,Budget!A$100:B$155,2,FALSE),0)</f>
        <v>14</v>
      </c>
    </row>
    <row r="134" spans="1:15" s="190" customFormat="1" ht="14.25" x14ac:dyDescent="0.2">
      <c r="A134" s="351">
        <v>44963</v>
      </c>
      <c r="B134" s="8">
        <v>947</v>
      </c>
      <c r="C134" s="600" t="s">
        <v>613</v>
      </c>
      <c r="D134" s="600" t="s">
        <v>588</v>
      </c>
      <c r="E134" s="1159" t="s">
        <v>710</v>
      </c>
      <c r="F134" s="600" t="s">
        <v>901</v>
      </c>
      <c r="G134" s="981" t="s">
        <v>89</v>
      </c>
      <c r="H134" s="845"/>
      <c r="I134" s="1389">
        <v>846.59</v>
      </c>
      <c r="J134" s="1232">
        <f t="shared" si="4"/>
        <v>846.59</v>
      </c>
      <c r="K134" s="1163">
        <f>IFERROR(VLOOKUP(G134,Budget!A$100:B$155,2,FALSE),0)</f>
        <v>1</v>
      </c>
    </row>
    <row r="135" spans="1:15" s="1229" customFormat="1" ht="14.25" x14ac:dyDescent="0.2">
      <c r="A135" s="550">
        <v>44963</v>
      </c>
      <c r="B135" s="22">
        <v>947</v>
      </c>
      <c r="C135" s="773" t="s">
        <v>613</v>
      </c>
      <c r="D135" s="602" t="s">
        <v>588</v>
      </c>
      <c r="E135" s="1159" t="s">
        <v>710</v>
      </c>
      <c r="F135" s="1175" t="s">
        <v>902</v>
      </c>
      <c r="G135" s="980" t="s">
        <v>93</v>
      </c>
      <c r="H135" s="982">
        <v>1.05</v>
      </c>
      <c r="I135" s="1184">
        <v>6.3</v>
      </c>
      <c r="J135" s="1232">
        <f t="shared" si="4"/>
        <v>5.25</v>
      </c>
      <c r="K135" s="1230">
        <f>IFERROR(VLOOKUP(G135,Budget!A$100:B$155,2,FALSE),0)</f>
        <v>6</v>
      </c>
    </row>
    <row r="136" spans="1:15" s="1229" customFormat="1" ht="14.25" x14ac:dyDescent="0.2">
      <c r="A136" s="550">
        <v>44963</v>
      </c>
      <c r="B136" s="22">
        <v>947</v>
      </c>
      <c r="C136" s="773" t="s">
        <v>613</v>
      </c>
      <c r="D136" s="602" t="s">
        <v>588</v>
      </c>
      <c r="E136" s="1159" t="s">
        <v>710</v>
      </c>
      <c r="F136" s="1176" t="s">
        <v>903</v>
      </c>
      <c r="G136" s="980" t="s">
        <v>543</v>
      </c>
      <c r="H136" s="772"/>
      <c r="I136" s="1184">
        <v>16</v>
      </c>
      <c r="J136" s="1232">
        <f t="shared" si="4"/>
        <v>16</v>
      </c>
      <c r="K136" s="1230">
        <f>IFERROR(VLOOKUP(G136,Budget!A$100:B$155,2,FALSE),0)</f>
        <v>15</v>
      </c>
    </row>
    <row r="137" spans="1:15" s="1229" customFormat="1" ht="14.25" x14ac:dyDescent="0.2">
      <c r="A137" s="550">
        <v>44963</v>
      </c>
      <c r="B137" s="22">
        <v>947</v>
      </c>
      <c r="C137" s="773" t="s">
        <v>613</v>
      </c>
      <c r="D137" s="602" t="s">
        <v>588</v>
      </c>
      <c r="E137" s="981" t="s">
        <v>710</v>
      </c>
      <c r="F137" s="1175" t="s">
        <v>757</v>
      </c>
      <c r="G137" s="980" t="s">
        <v>95</v>
      </c>
      <c r="H137" s="772"/>
      <c r="I137" s="1202">
        <v>5.44</v>
      </c>
      <c r="J137" s="1232">
        <f t="shared" si="4"/>
        <v>5.44</v>
      </c>
      <c r="K137" s="1230">
        <f>IFERROR(VLOOKUP(G137,Budget!A$100:B$155,2,FALSE),0)</f>
        <v>8</v>
      </c>
    </row>
    <row r="138" spans="1:15" s="1229" customFormat="1" ht="12.75" x14ac:dyDescent="0.2">
      <c r="A138" s="550">
        <v>44963</v>
      </c>
      <c r="B138" s="22">
        <v>948</v>
      </c>
      <c r="C138" s="773" t="s">
        <v>613</v>
      </c>
      <c r="D138" s="602" t="s">
        <v>588</v>
      </c>
      <c r="E138" s="8" t="s">
        <v>719</v>
      </c>
      <c r="F138" s="8" t="s">
        <v>904</v>
      </c>
      <c r="G138" s="867" t="s">
        <v>103</v>
      </c>
      <c r="H138" s="837">
        <v>22.48</v>
      </c>
      <c r="I138" s="560">
        <v>134.88</v>
      </c>
      <c r="J138" s="1232">
        <f t="shared" si="4"/>
        <v>112.39999999999999</v>
      </c>
      <c r="K138" s="1230">
        <f>IFERROR(VLOOKUP(G138,Budget!A$100:B$155,2,FALSE),0)</f>
        <v>31</v>
      </c>
    </row>
    <row r="139" spans="1:15" s="1229" customFormat="1" ht="14.25" x14ac:dyDescent="0.2">
      <c r="A139" s="550">
        <v>44963</v>
      </c>
      <c r="B139" s="22">
        <v>949</v>
      </c>
      <c r="C139" s="773" t="s">
        <v>613</v>
      </c>
      <c r="D139" s="602" t="s">
        <v>588</v>
      </c>
      <c r="E139" s="13" t="s">
        <v>721</v>
      </c>
      <c r="F139" s="1175" t="s">
        <v>722</v>
      </c>
      <c r="G139" s="980" t="s">
        <v>100</v>
      </c>
      <c r="H139" s="982">
        <v>42</v>
      </c>
      <c r="I139" s="983">
        <v>252</v>
      </c>
      <c r="J139" s="1232">
        <f t="shared" si="4"/>
        <v>210</v>
      </c>
      <c r="K139" s="1230">
        <f>IFERROR(VLOOKUP(G139,Budget!A$100:B$155,2,FALSE),0)</f>
        <v>27</v>
      </c>
    </row>
    <row r="140" spans="1:15" s="1229" customFormat="1" ht="14.25" x14ac:dyDescent="0.2">
      <c r="A140" s="550">
        <v>44963</v>
      </c>
      <c r="B140" s="22">
        <v>949</v>
      </c>
      <c r="C140" s="773" t="s">
        <v>613</v>
      </c>
      <c r="D140" s="602" t="s">
        <v>588</v>
      </c>
      <c r="E140" s="13" t="s">
        <v>721</v>
      </c>
      <c r="F140" s="1175" t="s">
        <v>722</v>
      </c>
      <c r="G140" s="980" t="s">
        <v>100</v>
      </c>
      <c r="H140" s="982">
        <v>42</v>
      </c>
      <c r="I140" s="983">
        <v>252</v>
      </c>
      <c r="J140" s="1232">
        <f t="shared" si="4"/>
        <v>210</v>
      </c>
      <c r="K140" s="1230">
        <f>IFERROR(VLOOKUP(G140,Budget!A$100:B$155,2,FALSE),0)</f>
        <v>27</v>
      </c>
    </row>
    <row r="141" spans="1:15" s="1229" customFormat="1" ht="14.25" x14ac:dyDescent="0.2">
      <c r="A141" s="550">
        <v>44963</v>
      </c>
      <c r="B141" s="22">
        <v>950</v>
      </c>
      <c r="C141" s="773" t="s">
        <v>715</v>
      </c>
      <c r="D141" s="602" t="s">
        <v>588</v>
      </c>
      <c r="E141" s="1159" t="s">
        <v>723</v>
      </c>
      <c r="F141" s="1176" t="s">
        <v>905</v>
      </c>
      <c r="G141" s="980" t="s">
        <v>892</v>
      </c>
      <c r="H141" s="772"/>
      <c r="I141" s="1184">
        <v>39.54</v>
      </c>
      <c r="J141" s="1232">
        <f t="shared" si="4"/>
        <v>39.54</v>
      </c>
      <c r="K141" s="1230">
        <f>IFERROR(VLOOKUP(G141,Budget!A$100:B$155,2,FALSE),0)</f>
        <v>53</v>
      </c>
    </row>
    <row r="142" spans="1:15" s="1229" customFormat="1" ht="12.75" x14ac:dyDescent="0.2">
      <c r="A142" s="550">
        <v>44963</v>
      </c>
      <c r="B142" s="22">
        <v>951</v>
      </c>
      <c r="C142" s="773" t="s">
        <v>613</v>
      </c>
      <c r="D142" s="602" t="s">
        <v>588</v>
      </c>
      <c r="E142" s="1159" t="s">
        <v>906</v>
      </c>
      <c r="F142" s="600" t="s">
        <v>907</v>
      </c>
      <c r="G142" s="869" t="s">
        <v>541</v>
      </c>
      <c r="H142" s="772">
        <v>10</v>
      </c>
      <c r="I142" s="708">
        <v>60</v>
      </c>
      <c r="J142" s="1232">
        <f t="shared" si="4"/>
        <v>50</v>
      </c>
      <c r="K142" s="1230">
        <f>IFERROR(VLOOKUP(G142,Budget!A$100:B$155,2,FALSE),0)</f>
        <v>14</v>
      </c>
    </row>
    <row r="143" spans="1:15" s="1229" customFormat="1" ht="12.75" x14ac:dyDescent="0.2">
      <c r="A143" s="550">
        <v>44963</v>
      </c>
      <c r="B143" s="22">
        <v>952</v>
      </c>
      <c r="C143" s="773" t="s">
        <v>616</v>
      </c>
      <c r="D143" s="602" t="s">
        <v>588</v>
      </c>
      <c r="E143" s="1159" t="s">
        <v>909</v>
      </c>
      <c r="F143" s="1161" t="s">
        <v>910</v>
      </c>
      <c r="G143" s="1162" t="s">
        <v>857</v>
      </c>
      <c r="H143" s="772">
        <v>16.66</v>
      </c>
      <c r="I143" s="708">
        <v>99.94</v>
      </c>
      <c r="J143" s="1232">
        <f t="shared" si="4"/>
        <v>83.28</v>
      </c>
      <c r="K143" s="1230">
        <f>IFERROR(VLOOKUP(G143,Budget!A$100:B$155,2,FALSE),0)</f>
        <v>51</v>
      </c>
      <c r="L143" s="1229" t="s">
        <v>953</v>
      </c>
      <c r="M143" s="1230" t="s">
        <v>954</v>
      </c>
      <c r="N143" s="1229" t="s">
        <v>952</v>
      </c>
      <c r="O143" s="1229">
        <v>1743</v>
      </c>
    </row>
    <row r="144" spans="1:15" s="1229" customFormat="1" ht="12.75" x14ac:dyDescent="0.2">
      <c r="A144" s="550">
        <v>44963</v>
      </c>
      <c r="B144" s="684">
        <v>953</v>
      </c>
      <c r="C144" s="1139" t="s">
        <v>613</v>
      </c>
      <c r="D144" s="602" t="s">
        <v>588</v>
      </c>
      <c r="E144" s="1159" t="s">
        <v>812</v>
      </c>
      <c r="F144" s="13" t="s">
        <v>911</v>
      </c>
      <c r="G144" s="10" t="s">
        <v>273</v>
      </c>
      <c r="H144" s="772">
        <v>13.65</v>
      </c>
      <c r="I144" s="785">
        <v>81.900000000000006</v>
      </c>
      <c r="J144" s="1232">
        <f t="shared" si="4"/>
        <v>68.25</v>
      </c>
      <c r="K144" s="1230">
        <f>IFERROR(VLOOKUP(G144,Budget!A$100:B$155,2,FALSE),0)</f>
        <v>29</v>
      </c>
    </row>
    <row r="145" spans="1:15" s="1229" customFormat="1" ht="12.75" x14ac:dyDescent="0.2">
      <c r="A145" s="550">
        <v>44963</v>
      </c>
      <c r="B145" s="684">
        <v>954</v>
      </c>
      <c r="C145" s="1139" t="s">
        <v>616</v>
      </c>
      <c r="D145" s="602" t="s">
        <v>588</v>
      </c>
      <c r="E145" s="13" t="s">
        <v>912</v>
      </c>
      <c r="F145" s="8" t="s">
        <v>913</v>
      </c>
      <c r="G145" s="22" t="s">
        <v>857</v>
      </c>
      <c r="H145" s="772">
        <v>238</v>
      </c>
      <c r="I145" s="708">
        <v>1428</v>
      </c>
      <c r="J145" s="1232">
        <f t="shared" si="4"/>
        <v>1190</v>
      </c>
      <c r="K145" s="1230">
        <f>IFERROR(VLOOKUP(G145,Budget!A$100:B$155,2,FALSE),0)</f>
        <v>51</v>
      </c>
      <c r="L145" s="1229" t="s">
        <v>952</v>
      </c>
      <c r="M145" s="1230" t="s">
        <v>956</v>
      </c>
      <c r="N145" s="1229" t="s">
        <v>955</v>
      </c>
      <c r="O145" s="1229">
        <v>1743</v>
      </c>
    </row>
    <row r="146" spans="1:15" s="190" customFormat="1" ht="14.25" x14ac:dyDescent="0.2">
      <c r="A146" s="351">
        <v>44965</v>
      </c>
      <c r="B146" s="8" t="s">
        <v>760</v>
      </c>
      <c r="C146" s="600" t="s">
        <v>613</v>
      </c>
      <c r="D146" s="600" t="s">
        <v>588</v>
      </c>
      <c r="E146" s="981" t="s">
        <v>800</v>
      </c>
      <c r="F146" s="600" t="s">
        <v>900</v>
      </c>
      <c r="G146" s="1400" t="s">
        <v>91</v>
      </c>
      <c r="H146" s="845"/>
      <c r="I146" s="1391">
        <v>29.81</v>
      </c>
      <c r="J146" s="1232">
        <f t="shared" si="4"/>
        <v>29.81</v>
      </c>
      <c r="K146" s="1163">
        <f>IFERROR(VLOOKUP(G146,Budget!A$100:B$155,2,FALSE),0)</f>
        <v>3</v>
      </c>
    </row>
    <row r="147" spans="1:15" s="1229" customFormat="1" ht="14.25" x14ac:dyDescent="0.2">
      <c r="A147" s="550">
        <v>44965</v>
      </c>
      <c r="B147" s="22" t="s">
        <v>725</v>
      </c>
      <c r="C147" s="773" t="s">
        <v>613</v>
      </c>
      <c r="D147" s="602" t="s">
        <v>588</v>
      </c>
      <c r="E147" s="981" t="s">
        <v>726</v>
      </c>
      <c r="F147" s="1176" t="s">
        <v>752</v>
      </c>
      <c r="G147" s="980" t="s">
        <v>541</v>
      </c>
      <c r="H147" s="982">
        <v>1.2</v>
      </c>
      <c r="I147" s="1237">
        <v>7.2</v>
      </c>
      <c r="J147" s="1232">
        <f t="shared" si="4"/>
        <v>6</v>
      </c>
      <c r="K147" s="1230">
        <f>IFERROR(VLOOKUP(G147,Budget!A$100:B$155,2,FALSE),0)</f>
        <v>14</v>
      </c>
    </row>
    <row r="148" spans="1:15" s="190" customFormat="1" ht="14.25" x14ac:dyDescent="0.2">
      <c r="A148" s="588">
        <v>44991</v>
      </c>
      <c r="B148" s="13">
        <v>955</v>
      </c>
      <c r="C148" s="600" t="s">
        <v>613</v>
      </c>
      <c r="D148" s="600" t="s">
        <v>588</v>
      </c>
      <c r="E148" s="1159" t="s">
        <v>710</v>
      </c>
      <c r="F148" s="600" t="s">
        <v>916</v>
      </c>
      <c r="G148" s="981" t="s">
        <v>89</v>
      </c>
      <c r="H148" s="845"/>
      <c r="I148" s="1389">
        <v>846.59</v>
      </c>
      <c r="J148" s="1232">
        <f t="shared" si="4"/>
        <v>846.59</v>
      </c>
      <c r="K148" s="1163">
        <f>IFERROR(VLOOKUP(G148,Budget!A$100:B$155,2,FALSE),0)</f>
        <v>1</v>
      </c>
    </row>
    <row r="149" spans="1:15" s="1229" customFormat="1" ht="14.25" x14ac:dyDescent="0.2">
      <c r="A149" s="780">
        <v>44991</v>
      </c>
      <c r="B149" s="684">
        <v>955</v>
      </c>
      <c r="C149" s="773" t="s">
        <v>613</v>
      </c>
      <c r="D149" s="602" t="s">
        <v>588</v>
      </c>
      <c r="E149" s="1159" t="s">
        <v>710</v>
      </c>
      <c r="F149" s="1175" t="s">
        <v>917</v>
      </c>
      <c r="G149" s="980" t="s">
        <v>93</v>
      </c>
      <c r="H149" s="982">
        <v>1.05</v>
      </c>
      <c r="I149" s="1184">
        <v>6.3</v>
      </c>
      <c r="J149" s="1232">
        <f t="shared" si="4"/>
        <v>5.25</v>
      </c>
      <c r="K149" s="1230">
        <f>IFERROR(VLOOKUP(G149,Budget!A$100:B$155,2,FALSE),0)</f>
        <v>6</v>
      </c>
    </row>
    <row r="150" spans="1:15" s="1229" customFormat="1" ht="14.25" x14ac:dyDescent="0.2">
      <c r="A150" s="780">
        <v>44991</v>
      </c>
      <c r="B150" s="684">
        <v>955</v>
      </c>
      <c r="C150" s="773" t="s">
        <v>613</v>
      </c>
      <c r="D150" s="602" t="s">
        <v>588</v>
      </c>
      <c r="E150" s="1159" t="s">
        <v>710</v>
      </c>
      <c r="F150" s="1176" t="s">
        <v>918</v>
      </c>
      <c r="G150" s="980" t="s">
        <v>543</v>
      </c>
      <c r="H150" s="772"/>
      <c r="I150" s="1184">
        <v>16</v>
      </c>
      <c r="J150" s="1232">
        <f t="shared" si="4"/>
        <v>16</v>
      </c>
      <c r="K150" s="1230">
        <f>IFERROR(VLOOKUP(G150,Budget!A$100:B$155,2,FALSE),0)</f>
        <v>15</v>
      </c>
    </row>
    <row r="151" spans="1:15" s="190" customFormat="1" ht="14.25" x14ac:dyDescent="0.2">
      <c r="A151" s="588">
        <v>44993</v>
      </c>
      <c r="B151" s="8" t="s">
        <v>760</v>
      </c>
      <c r="C151" s="600" t="s">
        <v>613</v>
      </c>
      <c r="D151" s="600" t="s">
        <v>588</v>
      </c>
      <c r="E151" s="981" t="s">
        <v>800</v>
      </c>
      <c r="F151" s="600" t="s">
        <v>900</v>
      </c>
      <c r="G151" s="1400" t="s">
        <v>91</v>
      </c>
      <c r="H151" s="845"/>
      <c r="I151" s="1391">
        <v>29.81</v>
      </c>
      <c r="J151" s="1232">
        <f t="shared" si="4"/>
        <v>29.81</v>
      </c>
      <c r="K151" s="1163">
        <f>IFERROR(VLOOKUP(G151,Budget!A$100:B$155,2,FALSE),0)</f>
        <v>3</v>
      </c>
    </row>
    <row r="152" spans="1:15" s="1229" customFormat="1" ht="12.75" x14ac:dyDescent="0.2">
      <c r="A152" s="780">
        <v>44991</v>
      </c>
      <c r="B152" s="684">
        <v>956</v>
      </c>
      <c r="C152" s="773" t="s">
        <v>613</v>
      </c>
      <c r="D152" s="602" t="s">
        <v>588</v>
      </c>
      <c r="E152" s="8" t="s">
        <v>719</v>
      </c>
      <c r="F152" s="8" t="s">
        <v>904</v>
      </c>
      <c r="G152" s="867" t="s">
        <v>103</v>
      </c>
      <c r="H152" s="837">
        <v>22.84</v>
      </c>
      <c r="I152" s="560">
        <v>137.04</v>
      </c>
      <c r="J152" s="1232">
        <f t="shared" si="4"/>
        <v>114.19999999999999</v>
      </c>
      <c r="K152" s="1230">
        <f>IFERROR(VLOOKUP(G152,Budget!A$100:B$155,2,FALSE),0)</f>
        <v>31</v>
      </c>
    </row>
    <row r="153" spans="1:15" s="1229" customFormat="1" ht="14.25" x14ac:dyDescent="0.2">
      <c r="A153" s="780">
        <v>44991</v>
      </c>
      <c r="B153" s="22">
        <v>957</v>
      </c>
      <c r="C153" s="773" t="s">
        <v>613</v>
      </c>
      <c r="D153" s="602" t="s">
        <v>588</v>
      </c>
      <c r="E153" s="13" t="s">
        <v>721</v>
      </c>
      <c r="F153" s="1175" t="s">
        <v>722</v>
      </c>
      <c r="G153" s="980" t="s">
        <v>100</v>
      </c>
      <c r="H153" s="982">
        <v>42</v>
      </c>
      <c r="I153" s="983">
        <v>252</v>
      </c>
      <c r="J153" s="1232">
        <f t="shared" si="4"/>
        <v>210</v>
      </c>
      <c r="K153" s="1230">
        <f>IFERROR(VLOOKUP(G153,Budget!A$100:B$155,2,FALSE),0)</f>
        <v>27</v>
      </c>
    </row>
    <row r="154" spans="1:15" s="1229" customFormat="1" ht="14.25" x14ac:dyDescent="0.2">
      <c r="A154" s="780">
        <v>44991</v>
      </c>
      <c r="B154" s="22">
        <v>958</v>
      </c>
      <c r="C154" s="773" t="s">
        <v>715</v>
      </c>
      <c r="D154" s="602" t="s">
        <v>588</v>
      </c>
      <c r="E154" s="1159" t="s">
        <v>723</v>
      </c>
      <c r="F154" s="1176" t="s">
        <v>919</v>
      </c>
      <c r="G154" s="980" t="s">
        <v>857</v>
      </c>
      <c r="H154" s="772"/>
      <c r="I154" s="1184">
        <v>5.58</v>
      </c>
      <c r="J154" s="1232">
        <f t="shared" si="4"/>
        <v>5.58</v>
      </c>
      <c r="K154" s="1230">
        <f>IFERROR(VLOOKUP(G154,Budget!A$100:B$155,2,FALSE),0)</f>
        <v>51</v>
      </c>
    </row>
    <row r="155" spans="1:15" s="190" customFormat="1" ht="12.75" x14ac:dyDescent="0.2">
      <c r="A155" s="1402"/>
      <c r="B155" s="1402"/>
      <c r="C155" s="1402"/>
      <c r="D155" s="1402"/>
      <c r="E155" s="1402"/>
      <c r="F155" s="1402"/>
      <c r="J155" s="1403"/>
      <c r="L155" s="1229"/>
      <c r="M155" s="1129"/>
      <c r="N155" s="1229"/>
      <c r="O155" s="1229"/>
    </row>
    <row r="156" spans="1:15" s="190" customFormat="1" ht="12.75" x14ac:dyDescent="0.2">
      <c r="A156" s="1402"/>
      <c r="B156" s="1402"/>
      <c r="C156" s="1402"/>
      <c r="D156" s="1402"/>
      <c r="E156" s="1402"/>
      <c r="F156" s="1402"/>
      <c r="J156" s="1403"/>
      <c r="L156" s="1229"/>
      <c r="M156" s="1129"/>
      <c r="N156" s="1229"/>
      <c r="O156" s="1229"/>
    </row>
    <row r="157" spans="1:15" s="190" customFormat="1" ht="12.75" x14ac:dyDescent="0.2">
      <c r="A157" s="1402"/>
      <c r="B157" s="1402"/>
      <c r="C157" s="1402"/>
      <c r="D157" s="1402"/>
      <c r="E157" s="1402"/>
      <c r="F157" s="1402"/>
      <c r="J157" s="1403"/>
      <c r="L157" s="1229"/>
      <c r="M157" s="1229"/>
      <c r="N157" s="1229"/>
      <c r="O157" s="1229"/>
    </row>
    <row r="158" spans="1:15" s="190" customFormat="1" ht="12.75" x14ac:dyDescent="0.2">
      <c r="A158" s="1402"/>
      <c r="B158" s="1402"/>
      <c r="C158" s="1402"/>
      <c r="D158" s="1402"/>
      <c r="E158" s="1402"/>
      <c r="F158" s="1402"/>
      <c r="J158" s="1403"/>
      <c r="L158" s="1229"/>
      <c r="M158" s="1229"/>
      <c r="N158" s="1229"/>
      <c r="O158" s="1229"/>
    </row>
    <row r="159" spans="1:15" s="190" customFormat="1" ht="12.75" x14ac:dyDescent="0.2">
      <c r="A159" s="1402"/>
      <c r="B159" s="1402"/>
      <c r="C159" s="1402"/>
      <c r="D159" s="1402"/>
      <c r="E159" s="1402"/>
      <c r="F159" s="1402"/>
      <c r="J159" s="1403"/>
      <c r="L159" s="1229"/>
      <c r="M159" s="1229"/>
      <c r="N159" s="1229"/>
      <c r="O159" s="1229"/>
    </row>
    <row r="160" spans="1:15" s="190" customFormat="1" ht="12.75" x14ac:dyDescent="0.2">
      <c r="A160" s="1402"/>
      <c r="B160" s="1402"/>
      <c r="C160" s="1402"/>
      <c r="D160" s="1402"/>
      <c r="E160" s="1402"/>
      <c r="F160" s="1402"/>
      <c r="J160" s="1403"/>
      <c r="L160" s="1229"/>
      <c r="M160" s="1229"/>
      <c r="N160" s="1229"/>
      <c r="O160" s="1229"/>
    </row>
    <row r="161" spans="1:15" s="190" customFormat="1" ht="12.75" x14ac:dyDescent="0.2">
      <c r="A161" s="1402"/>
      <c r="B161" s="1402"/>
      <c r="C161" s="1402"/>
      <c r="D161" s="1402"/>
      <c r="E161" s="1402"/>
      <c r="F161" s="1402"/>
      <c r="J161" s="1403"/>
      <c r="L161" s="1229"/>
      <c r="M161" s="1229"/>
      <c r="N161" s="1229"/>
      <c r="O161" s="1229"/>
    </row>
    <row r="162" spans="1:15" s="190" customFormat="1" ht="12.75" x14ac:dyDescent="0.2">
      <c r="A162" s="1402"/>
      <c r="B162" s="1402"/>
      <c r="C162" s="1402"/>
      <c r="D162" s="1402"/>
      <c r="E162" s="1402"/>
      <c r="F162" s="1402"/>
      <c r="J162" s="1403"/>
      <c r="L162" s="1229"/>
      <c r="M162" s="1229"/>
      <c r="N162" s="1229"/>
      <c r="O162" s="1229"/>
    </row>
    <row r="163" spans="1:15" s="190" customFormat="1" ht="12.75" x14ac:dyDescent="0.2">
      <c r="A163" s="1402"/>
      <c r="B163" s="1402"/>
      <c r="C163" s="1402"/>
      <c r="D163" s="1402"/>
      <c r="E163" s="1402"/>
      <c r="F163" s="1402"/>
      <c r="J163" s="1403"/>
      <c r="L163" s="1229"/>
      <c r="M163" s="1229"/>
      <c r="N163" s="1229"/>
      <c r="O163" s="1229"/>
    </row>
    <row r="164" spans="1:15" s="190" customFormat="1" ht="12.75" x14ac:dyDescent="0.2">
      <c r="A164" s="1402"/>
      <c r="B164" s="1402"/>
      <c r="C164" s="1402"/>
      <c r="D164" s="1402"/>
      <c r="E164" s="1402"/>
      <c r="F164" s="1402"/>
      <c r="J164" s="1403"/>
      <c r="L164" s="1229"/>
      <c r="M164" s="1229"/>
      <c r="N164" s="1229"/>
      <c r="O164" s="1229"/>
    </row>
    <row r="165" spans="1:15" s="190" customFormat="1" ht="12.75" x14ac:dyDescent="0.2">
      <c r="A165" s="1402"/>
      <c r="B165" s="1402"/>
      <c r="C165" s="1402"/>
      <c r="D165" s="1402"/>
      <c r="E165" s="1402"/>
      <c r="F165" s="1402"/>
      <c r="J165" s="1403"/>
      <c r="L165" s="1229"/>
      <c r="M165" s="1229"/>
      <c r="N165" s="1229"/>
      <c r="O165" s="1229"/>
    </row>
    <row r="166" spans="1:15" s="190" customFormat="1" ht="12.75" x14ac:dyDescent="0.2">
      <c r="A166" s="1402"/>
      <c r="B166" s="1402"/>
      <c r="C166" s="1402"/>
      <c r="D166" s="1402"/>
      <c r="E166" s="1402"/>
      <c r="F166" s="1402"/>
      <c r="J166" s="1403"/>
      <c r="L166" s="1229"/>
      <c r="M166" s="1229"/>
      <c r="N166" s="1229"/>
      <c r="O166" s="1229"/>
    </row>
    <row r="167" spans="1:15" s="190" customFormat="1" ht="12.75" x14ac:dyDescent="0.2">
      <c r="A167" s="1402"/>
      <c r="B167" s="1402"/>
      <c r="C167" s="1402"/>
      <c r="D167" s="1402"/>
      <c r="E167" s="1402"/>
      <c r="F167" s="1402"/>
      <c r="J167" s="1403"/>
      <c r="L167" s="1229"/>
      <c r="M167" s="1229"/>
      <c r="N167" s="1229"/>
      <c r="O167" s="1229"/>
    </row>
    <row r="168" spans="1:15" s="190" customFormat="1" ht="12.75" x14ac:dyDescent="0.2">
      <c r="A168" s="1402"/>
      <c r="B168" s="1402"/>
      <c r="C168" s="1402"/>
      <c r="D168" s="1402"/>
      <c r="E168" s="1402"/>
      <c r="F168" s="1402"/>
      <c r="J168" s="1403"/>
      <c r="L168" s="1229"/>
      <c r="M168" s="1229"/>
      <c r="N168" s="1229"/>
      <c r="O168" s="1229"/>
    </row>
    <row r="169" spans="1:15" s="190" customFormat="1" ht="12.75" x14ac:dyDescent="0.2">
      <c r="A169" s="1402"/>
      <c r="B169" s="1402"/>
      <c r="C169" s="1402"/>
      <c r="D169" s="1402"/>
      <c r="E169" s="1402"/>
      <c r="F169" s="1402"/>
      <c r="J169" s="1403"/>
      <c r="L169" s="1229"/>
      <c r="M169" s="1229"/>
      <c r="N169" s="1229"/>
      <c r="O169" s="1229"/>
    </row>
    <row r="170" spans="1:15" s="190" customFormat="1" ht="12.75" x14ac:dyDescent="0.2">
      <c r="A170" s="1402"/>
      <c r="B170" s="1402"/>
      <c r="C170" s="1402"/>
      <c r="D170" s="1402"/>
      <c r="E170" s="1402"/>
      <c r="F170" s="1402"/>
      <c r="J170" s="1403"/>
      <c r="L170" s="1229"/>
      <c r="M170" s="1229"/>
      <c r="N170" s="1229"/>
      <c r="O170" s="1229"/>
    </row>
    <row r="171" spans="1:15" s="190" customFormat="1" ht="12.75" x14ac:dyDescent="0.2">
      <c r="A171" s="1402"/>
      <c r="B171" s="1402"/>
      <c r="C171" s="1402"/>
      <c r="D171" s="1402"/>
      <c r="E171" s="1402"/>
      <c r="F171" s="1402"/>
      <c r="J171" s="1403"/>
      <c r="L171" s="1229"/>
      <c r="M171" s="1229"/>
      <c r="N171" s="1229"/>
      <c r="O171" s="1229"/>
    </row>
    <row r="172" spans="1:15" s="190" customFormat="1" ht="12.75" x14ac:dyDescent="0.2">
      <c r="A172" s="1402"/>
      <c r="B172" s="1402"/>
      <c r="C172" s="1402"/>
      <c r="D172" s="1402"/>
      <c r="E172" s="1402"/>
      <c r="F172" s="1402"/>
      <c r="J172" s="1403"/>
      <c r="L172" s="1229"/>
      <c r="M172" s="1229"/>
      <c r="N172" s="1229"/>
      <c r="O172" s="1229"/>
    </row>
    <row r="173" spans="1:15" s="190" customFormat="1" ht="12.75" x14ac:dyDescent="0.2">
      <c r="A173" s="1402"/>
      <c r="B173" s="1402"/>
      <c r="C173" s="1402"/>
      <c r="D173" s="1402"/>
      <c r="E173" s="1402"/>
      <c r="F173" s="1402"/>
      <c r="J173" s="1403"/>
      <c r="L173" s="1229"/>
      <c r="M173" s="1229"/>
      <c r="N173" s="1229"/>
      <c r="O173" s="1229"/>
    </row>
    <row r="174" spans="1:15" s="190" customFormat="1" ht="12.75" x14ac:dyDescent="0.2">
      <c r="A174" s="1404"/>
      <c r="B174" s="1402"/>
      <c r="C174" s="1402"/>
      <c r="D174" s="1402"/>
      <c r="E174" s="1402"/>
      <c r="F174" s="1402"/>
      <c r="J174" s="1403"/>
      <c r="L174" s="1229"/>
      <c r="M174" s="1229"/>
      <c r="N174" s="1229"/>
      <c r="O174" s="1229"/>
    </row>
    <row r="175" spans="1:15" s="190" customFormat="1" ht="12.75" x14ac:dyDescent="0.2">
      <c r="A175" s="1404"/>
      <c r="B175" s="1402"/>
      <c r="C175" s="1402"/>
      <c r="D175" s="1402"/>
      <c r="E175" s="1402"/>
      <c r="F175" s="1402"/>
      <c r="J175" s="1403"/>
      <c r="L175" s="1229"/>
      <c r="M175" s="1229"/>
      <c r="N175" s="1229"/>
      <c r="O175" s="1229"/>
    </row>
    <row r="176" spans="1:15" s="190" customFormat="1" ht="12.75" x14ac:dyDescent="0.2">
      <c r="A176" s="1404"/>
      <c r="B176" s="1402"/>
      <c r="C176" s="1402"/>
      <c r="D176" s="1402"/>
      <c r="E176" s="1402"/>
      <c r="F176" s="1402"/>
      <c r="G176" s="1402"/>
      <c r="H176" s="1402"/>
      <c r="I176" s="1405"/>
      <c r="J176" s="1403"/>
      <c r="L176" s="1229"/>
      <c r="M176" s="1229"/>
      <c r="N176" s="1229"/>
      <c r="O176" s="1229"/>
    </row>
    <row r="177" spans="1:15" s="190" customFormat="1" ht="12.75" x14ac:dyDescent="0.2">
      <c r="A177" s="1404"/>
      <c r="B177" s="1402"/>
      <c r="C177" s="1402"/>
      <c r="D177" s="1402"/>
      <c r="E177" s="1402"/>
      <c r="F177" s="1402"/>
      <c r="G177" s="1402"/>
      <c r="H177" s="1402"/>
      <c r="I177" s="1405"/>
      <c r="J177" s="1403"/>
      <c r="L177" s="1229"/>
      <c r="M177" s="1229"/>
      <c r="N177" s="1229"/>
      <c r="O177" s="1229"/>
    </row>
    <row r="178" spans="1:15" s="190" customFormat="1" ht="12.75" x14ac:dyDescent="0.2">
      <c r="A178" s="1404"/>
      <c r="B178" s="1402"/>
      <c r="C178" s="1402"/>
      <c r="D178" s="1402"/>
      <c r="E178" s="1402"/>
      <c r="F178" s="1402"/>
      <c r="G178" s="1402"/>
      <c r="H178" s="1402"/>
      <c r="I178" s="1405"/>
      <c r="J178" s="1403"/>
      <c r="L178" s="1229"/>
      <c r="M178" s="1229"/>
      <c r="N178" s="1229"/>
      <c r="O178" s="1229"/>
    </row>
    <row r="179" spans="1:15" s="190" customFormat="1" ht="12.75" x14ac:dyDescent="0.2">
      <c r="A179" s="1406"/>
      <c r="B179" s="8"/>
      <c r="C179" s="8"/>
      <c r="D179" s="8"/>
      <c r="E179" s="8"/>
      <c r="F179" s="8"/>
      <c r="G179" s="8"/>
      <c r="H179" s="8"/>
      <c r="I179" s="9"/>
      <c r="L179" s="1229"/>
      <c r="M179" s="1229"/>
      <c r="N179" s="1229"/>
      <c r="O179" s="1229"/>
    </row>
    <row r="180" spans="1:15" s="190" customFormat="1" ht="12.75" x14ac:dyDescent="0.2">
      <c r="A180" s="1406"/>
      <c r="B180" s="8"/>
      <c r="C180" s="8"/>
      <c r="D180" s="8"/>
      <c r="E180" s="8"/>
      <c r="F180" s="8"/>
      <c r="G180" s="8"/>
      <c r="H180" s="8"/>
      <c r="I180" s="9"/>
      <c r="L180" s="1229"/>
      <c r="M180" s="1229"/>
      <c r="N180" s="1229"/>
      <c r="O180" s="1229"/>
    </row>
    <row r="181" spans="1:15" s="190" customFormat="1" ht="12.75" x14ac:dyDescent="0.2">
      <c r="A181" s="1406"/>
      <c r="B181" s="8"/>
      <c r="C181" s="8"/>
      <c r="D181" s="8"/>
      <c r="E181" s="8"/>
      <c r="F181" s="8"/>
      <c r="G181" s="8"/>
      <c r="H181" s="8"/>
      <c r="I181" s="9"/>
      <c r="L181" s="1229"/>
      <c r="M181" s="1229"/>
      <c r="N181" s="1229"/>
      <c r="O181" s="1229"/>
    </row>
    <row r="182" spans="1:15" s="190" customFormat="1" ht="12.75" x14ac:dyDescent="0.2">
      <c r="A182" s="1406"/>
      <c r="B182" s="8"/>
      <c r="C182" s="8"/>
      <c r="D182" s="8"/>
      <c r="E182" s="8"/>
      <c r="F182" s="8"/>
      <c r="G182" s="8"/>
      <c r="H182" s="8"/>
      <c r="I182" s="9"/>
      <c r="L182" s="1229"/>
      <c r="M182" s="1229"/>
      <c r="N182" s="1229"/>
      <c r="O182" s="1229"/>
    </row>
    <row r="183" spans="1:15" s="190" customFormat="1" ht="12.75" x14ac:dyDescent="0.2">
      <c r="A183" s="1406"/>
      <c r="B183" s="8"/>
      <c r="C183" s="8"/>
      <c r="D183" s="8"/>
      <c r="E183" s="8"/>
      <c r="F183" s="8"/>
      <c r="G183" s="8"/>
      <c r="H183" s="8"/>
      <c r="I183" s="9"/>
      <c r="L183" s="1229"/>
      <c r="M183" s="1229"/>
      <c r="N183" s="1229"/>
      <c r="O183" s="1229"/>
    </row>
    <row r="184" spans="1:15" s="190" customFormat="1" ht="12.75" x14ac:dyDescent="0.2">
      <c r="A184" s="1406"/>
      <c r="B184" s="8"/>
      <c r="C184" s="8"/>
      <c r="D184" s="8"/>
      <c r="E184" s="8"/>
      <c r="F184" s="8"/>
      <c r="G184" s="8"/>
      <c r="H184" s="8"/>
      <c r="I184" s="9"/>
      <c r="L184" s="1229"/>
      <c r="M184" s="1229"/>
      <c r="N184" s="1229"/>
      <c r="O184" s="1229"/>
    </row>
    <row r="185" spans="1:15" s="190" customFormat="1" ht="12.75" x14ac:dyDescent="0.2">
      <c r="A185" s="1406"/>
      <c r="B185" s="8"/>
      <c r="C185" s="8"/>
      <c r="D185" s="8"/>
      <c r="E185" s="8"/>
      <c r="F185" s="8"/>
      <c r="G185" s="8"/>
      <c r="H185" s="8"/>
      <c r="I185" s="9"/>
      <c r="L185" s="1229"/>
      <c r="M185" s="1229"/>
      <c r="N185" s="1229"/>
      <c r="O185" s="1229"/>
    </row>
    <row r="186" spans="1:15" s="190" customFormat="1" ht="12.75" x14ac:dyDescent="0.2">
      <c r="A186" s="1406"/>
      <c r="B186" s="8"/>
      <c r="C186" s="8"/>
      <c r="D186" s="8"/>
      <c r="E186" s="8"/>
      <c r="F186" s="8"/>
      <c r="G186" s="8"/>
      <c r="H186" s="8"/>
      <c r="I186" s="9"/>
      <c r="L186" s="1229"/>
      <c r="M186" s="1229"/>
      <c r="N186" s="1229"/>
      <c r="O186" s="1229"/>
    </row>
    <row r="187" spans="1:15" s="190" customFormat="1" ht="12.75" x14ac:dyDescent="0.2">
      <c r="A187" s="1406"/>
      <c r="B187" s="8"/>
      <c r="C187" s="8"/>
      <c r="D187" s="8"/>
      <c r="E187" s="8"/>
      <c r="F187" s="8"/>
      <c r="G187" s="8"/>
      <c r="H187" s="8"/>
      <c r="I187" s="9"/>
      <c r="L187" s="1229"/>
      <c r="M187" s="1229"/>
      <c r="N187" s="1229"/>
      <c r="O187" s="1229"/>
    </row>
    <row r="188" spans="1:15" s="190" customFormat="1" ht="12.75" x14ac:dyDescent="0.2">
      <c r="A188" s="1406"/>
      <c r="B188" s="8"/>
      <c r="C188" s="8"/>
      <c r="D188" s="8"/>
      <c r="E188" s="8"/>
      <c r="F188" s="8"/>
      <c r="G188" s="8"/>
      <c r="H188" s="8"/>
      <c r="I188" s="9"/>
      <c r="L188" s="1229"/>
      <c r="M188" s="1229"/>
      <c r="N188" s="1229"/>
      <c r="O188" s="1229"/>
    </row>
    <row r="189" spans="1:15" s="190" customFormat="1" ht="12.75" x14ac:dyDescent="0.2">
      <c r="A189" s="1406"/>
      <c r="B189" s="8"/>
      <c r="C189" s="8"/>
      <c r="D189" s="8"/>
      <c r="E189" s="8"/>
      <c r="F189" s="8"/>
      <c r="G189" s="8"/>
      <c r="H189" s="8"/>
      <c r="I189" s="9"/>
      <c r="L189" s="1229"/>
      <c r="M189" s="1229"/>
      <c r="N189" s="1229"/>
      <c r="O189" s="1229"/>
    </row>
    <row r="190" spans="1:15" s="190" customFormat="1" ht="12.75" x14ac:dyDescent="0.2">
      <c r="A190" s="1406"/>
      <c r="B190" s="8"/>
      <c r="C190" s="8"/>
      <c r="D190" s="8"/>
      <c r="E190" s="8"/>
      <c r="F190" s="8"/>
      <c r="G190" s="8"/>
      <c r="H190" s="8"/>
      <c r="I190" s="9"/>
      <c r="L190" s="1229"/>
      <c r="M190" s="1229"/>
      <c r="N190" s="1229"/>
      <c r="O190" s="1229"/>
    </row>
    <row r="191" spans="1:15" s="190" customFormat="1" ht="12.75" x14ac:dyDescent="0.2">
      <c r="A191" s="1406"/>
      <c r="B191" s="8"/>
      <c r="C191" s="8"/>
      <c r="D191" s="8"/>
      <c r="E191" s="8"/>
      <c r="F191" s="8"/>
      <c r="G191" s="8"/>
      <c r="H191" s="8"/>
      <c r="I191" s="9"/>
      <c r="L191" s="1229"/>
      <c r="M191" s="1229"/>
      <c r="N191" s="1229"/>
      <c r="O191" s="1229"/>
    </row>
    <row r="192" spans="1:15" s="190" customFormat="1" ht="12.75" x14ac:dyDescent="0.2">
      <c r="A192" s="1406"/>
      <c r="B192" s="8"/>
      <c r="C192" s="8"/>
      <c r="D192" s="8"/>
      <c r="E192" s="8"/>
      <c r="F192" s="8"/>
      <c r="G192" s="8"/>
      <c r="H192" s="8"/>
      <c r="I192" s="9"/>
      <c r="L192" s="1229"/>
      <c r="M192" s="1229"/>
      <c r="N192" s="1229"/>
      <c r="O192" s="1229"/>
    </row>
    <row r="193" spans="1:15" s="190" customFormat="1" ht="12.75" x14ac:dyDescent="0.2">
      <c r="A193" s="1406"/>
      <c r="B193" s="8"/>
      <c r="C193" s="8"/>
      <c r="D193" s="8"/>
      <c r="E193" s="8"/>
      <c r="F193" s="8"/>
      <c r="G193" s="8"/>
      <c r="H193" s="8"/>
      <c r="I193" s="9"/>
      <c r="L193" s="1229"/>
      <c r="M193" s="1229"/>
      <c r="N193" s="1229"/>
      <c r="O193" s="1229"/>
    </row>
    <row r="194" spans="1:15" s="190" customFormat="1" ht="12.75" x14ac:dyDescent="0.2">
      <c r="A194" s="1406"/>
      <c r="B194" s="8"/>
      <c r="C194" s="8"/>
      <c r="D194" s="8"/>
      <c r="E194" s="8"/>
      <c r="F194" s="8"/>
      <c r="G194" s="8"/>
      <c r="H194" s="8"/>
      <c r="I194" s="9"/>
      <c r="L194" s="1229"/>
      <c r="M194" s="1229"/>
      <c r="N194" s="1229"/>
      <c r="O194" s="1229"/>
    </row>
    <row r="195" spans="1:15" s="190" customFormat="1" ht="12.75" x14ac:dyDescent="0.2">
      <c r="A195" s="1406"/>
      <c r="B195" s="8"/>
      <c r="C195" s="8"/>
      <c r="D195" s="8"/>
      <c r="E195" s="8"/>
      <c r="F195" s="8"/>
      <c r="G195" s="8"/>
      <c r="H195" s="8"/>
      <c r="I195" s="9"/>
      <c r="L195" s="1229"/>
      <c r="M195" s="1229"/>
      <c r="N195" s="1229"/>
      <c r="O195" s="1229"/>
    </row>
    <row r="196" spans="1:15" s="190" customFormat="1" ht="12.75" x14ac:dyDescent="0.2">
      <c r="A196" s="1406"/>
      <c r="B196" s="8"/>
      <c r="C196" s="8"/>
      <c r="D196" s="8"/>
      <c r="E196" s="8"/>
      <c r="F196" s="8"/>
      <c r="G196" s="8"/>
      <c r="H196" s="8"/>
      <c r="I196" s="9"/>
      <c r="L196" s="1229"/>
      <c r="M196" s="1229"/>
      <c r="N196" s="1229"/>
      <c r="O196" s="1229"/>
    </row>
    <row r="197" spans="1:15" s="190" customFormat="1" ht="12.75" x14ac:dyDescent="0.2">
      <c r="A197" s="1406"/>
      <c r="B197" s="8"/>
      <c r="C197" s="8"/>
      <c r="D197" s="8"/>
      <c r="E197" s="8"/>
      <c r="F197" s="8"/>
      <c r="G197" s="8"/>
      <c r="H197" s="8"/>
      <c r="I197" s="9"/>
      <c r="L197" s="1229"/>
      <c r="M197" s="1229"/>
      <c r="N197" s="1229"/>
      <c r="O197" s="1229"/>
    </row>
    <row r="198" spans="1:15" s="190" customFormat="1" ht="12.75" x14ac:dyDescent="0.2">
      <c r="A198" s="207"/>
      <c r="B198" s="8"/>
      <c r="C198" s="8"/>
      <c r="D198" s="8"/>
      <c r="E198" s="8"/>
      <c r="F198" s="8"/>
      <c r="G198" s="8"/>
      <c r="H198" s="8"/>
      <c r="I198" s="1407"/>
      <c r="L198" s="1229"/>
      <c r="M198" s="1229"/>
      <c r="N198" s="1229"/>
      <c r="O198" s="1229"/>
    </row>
    <row r="199" spans="1:15" s="190" customFormat="1" ht="12.75" x14ac:dyDescent="0.2">
      <c r="A199" s="207"/>
      <c r="B199" s="8"/>
      <c r="C199" s="8"/>
      <c r="D199" s="8"/>
      <c r="E199" s="8"/>
      <c r="F199" s="8"/>
      <c r="G199" s="8"/>
      <c r="H199" s="8"/>
      <c r="I199" s="1407"/>
      <c r="L199" s="1229"/>
      <c r="M199" s="1229"/>
      <c r="N199" s="1229"/>
      <c r="O199" s="1229"/>
    </row>
    <row r="200" spans="1:15" s="190" customFormat="1" ht="12.75" x14ac:dyDescent="0.2">
      <c r="A200" s="207"/>
      <c r="B200" s="8"/>
      <c r="C200" s="8"/>
      <c r="D200" s="8"/>
      <c r="E200" s="8"/>
      <c r="F200" s="8"/>
      <c r="G200" s="8"/>
      <c r="H200" s="8"/>
      <c r="I200" s="1407"/>
      <c r="L200" s="1229"/>
      <c r="M200" s="1229"/>
      <c r="N200" s="1229"/>
      <c r="O200" s="1229"/>
    </row>
    <row r="201" spans="1:15" s="190" customFormat="1" ht="12.75" x14ac:dyDescent="0.2">
      <c r="A201" s="207"/>
      <c r="B201" s="8"/>
      <c r="C201" s="8"/>
      <c r="D201" s="8"/>
      <c r="E201" s="8"/>
      <c r="F201" s="8"/>
      <c r="G201" s="8"/>
      <c r="H201" s="8"/>
      <c r="I201" s="1407"/>
      <c r="L201" s="1229"/>
      <c r="M201" s="1229"/>
      <c r="N201" s="1229"/>
      <c r="O201" s="1229"/>
    </row>
    <row r="202" spans="1:15" s="190" customFormat="1" ht="12.75" x14ac:dyDescent="0.2">
      <c r="A202" s="207"/>
      <c r="B202" s="8"/>
      <c r="C202" s="8"/>
      <c r="D202" s="8"/>
      <c r="E202" s="8"/>
      <c r="F202" s="8"/>
      <c r="G202" s="8"/>
      <c r="H202" s="8"/>
      <c r="I202" s="1407"/>
      <c r="L202" s="1229"/>
      <c r="M202" s="1229"/>
      <c r="N202" s="1229"/>
      <c r="O202" s="1229"/>
    </row>
    <row r="203" spans="1:15" s="190" customFormat="1" ht="12.75" x14ac:dyDescent="0.2">
      <c r="A203" s="207"/>
      <c r="B203" s="8"/>
      <c r="C203" s="8"/>
      <c r="D203" s="8"/>
      <c r="E203" s="8"/>
      <c r="F203" s="8"/>
      <c r="G203" s="8"/>
      <c r="H203" s="8"/>
      <c r="I203" s="1407"/>
      <c r="L203" s="1229"/>
      <c r="M203" s="1229"/>
      <c r="N203" s="1229"/>
      <c r="O203" s="1229"/>
    </row>
    <row r="204" spans="1:15" s="190" customFormat="1" ht="12.75" x14ac:dyDescent="0.2">
      <c r="A204" s="207"/>
      <c r="B204" s="8"/>
      <c r="C204" s="8"/>
      <c r="D204" s="8"/>
      <c r="E204" s="8"/>
      <c r="F204" s="8"/>
      <c r="G204" s="8"/>
      <c r="H204" s="8"/>
      <c r="I204" s="1407"/>
      <c r="L204" s="1229"/>
      <c r="M204" s="1229"/>
      <c r="N204" s="1229"/>
      <c r="O204" s="1229"/>
    </row>
    <row r="205" spans="1:15" s="190" customFormat="1" ht="12.75" x14ac:dyDescent="0.2">
      <c r="A205" s="207"/>
      <c r="B205" s="8"/>
      <c r="C205" s="8"/>
      <c r="D205" s="8"/>
      <c r="E205" s="8"/>
      <c r="F205" s="8"/>
      <c r="G205" s="8"/>
      <c r="H205" s="8"/>
      <c r="I205" s="1407"/>
      <c r="L205" s="1229"/>
      <c r="M205" s="1229"/>
      <c r="N205" s="1229"/>
      <c r="O205" s="1229"/>
    </row>
    <row r="206" spans="1:15" s="190" customFormat="1" ht="12.75" x14ac:dyDescent="0.2">
      <c r="A206" s="207"/>
      <c r="B206" s="8"/>
      <c r="C206" s="8"/>
      <c r="D206" s="8"/>
      <c r="E206" s="8"/>
      <c r="F206" s="8"/>
      <c r="G206" s="8"/>
      <c r="H206" s="8"/>
      <c r="I206" s="1407"/>
      <c r="L206" s="1229"/>
      <c r="M206" s="1229"/>
      <c r="N206" s="1229"/>
      <c r="O206" s="1229"/>
    </row>
    <row r="207" spans="1:15" s="190" customFormat="1" ht="12.75" x14ac:dyDescent="0.2">
      <c r="A207" s="207"/>
      <c r="B207" s="8"/>
      <c r="C207" s="8"/>
      <c r="D207" s="8"/>
      <c r="E207" s="8"/>
      <c r="F207" s="8"/>
      <c r="G207" s="8"/>
      <c r="H207" s="8"/>
      <c r="I207" s="1407"/>
      <c r="L207" s="1229"/>
      <c r="M207" s="1229"/>
      <c r="N207" s="1229"/>
      <c r="O207" s="1229"/>
    </row>
    <row r="208" spans="1:15" s="190" customFormat="1" ht="12.75" x14ac:dyDescent="0.2">
      <c r="A208" s="207"/>
      <c r="B208" s="8"/>
      <c r="C208" s="8"/>
      <c r="D208" s="8"/>
      <c r="E208" s="8"/>
      <c r="F208" s="8"/>
      <c r="G208" s="8"/>
      <c r="H208" s="8"/>
      <c r="I208" s="1407"/>
      <c r="L208" s="1229"/>
      <c r="M208" s="1229"/>
      <c r="N208" s="1229"/>
      <c r="O208" s="1229"/>
    </row>
    <row r="209" spans="1:15" s="190" customFormat="1" ht="12.75" x14ac:dyDescent="0.2">
      <c r="A209" s="207"/>
      <c r="B209" s="8"/>
      <c r="C209" s="8"/>
      <c r="D209" s="8"/>
      <c r="E209" s="8"/>
      <c r="F209" s="8"/>
      <c r="G209" s="8"/>
      <c r="H209" s="8"/>
      <c r="I209" s="1407"/>
      <c r="L209" s="1229"/>
      <c r="M209" s="1229"/>
      <c r="N209" s="1229"/>
      <c r="O209" s="1229"/>
    </row>
    <row r="210" spans="1:15" s="190" customFormat="1" ht="12.75" x14ac:dyDescent="0.2">
      <c r="A210" s="207"/>
      <c r="B210" s="8"/>
      <c r="C210" s="8"/>
      <c r="D210" s="8"/>
      <c r="E210" s="8"/>
      <c r="F210" s="8"/>
      <c r="G210" s="8"/>
      <c r="H210" s="8"/>
      <c r="I210" s="1407"/>
      <c r="L210" s="1229"/>
      <c r="M210" s="1229"/>
      <c r="N210" s="1229"/>
      <c r="O210" s="1229"/>
    </row>
    <row r="211" spans="1:15" s="190" customFormat="1" ht="12.75" x14ac:dyDescent="0.2">
      <c r="A211" s="207"/>
      <c r="B211" s="8"/>
      <c r="C211" s="8"/>
      <c r="D211" s="8"/>
      <c r="E211" s="8"/>
      <c r="F211" s="8"/>
      <c r="G211" s="8"/>
      <c r="H211" s="8"/>
      <c r="I211" s="11"/>
      <c r="L211" s="1229"/>
      <c r="M211" s="1229"/>
      <c r="N211" s="1229"/>
      <c r="O211" s="1229"/>
    </row>
    <row r="212" spans="1:15" s="190" customFormat="1" ht="12.75" x14ac:dyDescent="0.2">
      <c r="A212" s="207"/>
      <c r="B212" s="8"/>
      <c r="C212" s="8"/>
      <c r="D212" s="8"/>
      <c r="E212" s="8"/>
      <c r="F212" s="8"/>
      <c r="G212" s="8"/>
      <c r="H212" s="8"/>
      <c r="I212" s="11"/>
      <c r="L212" s="1229"/>
      <c r="M212" s="1229"/>
      <c r="N212" s="1229"/>
      <c r="O212" s="1229"/>
    </row>
    <row r="213" spans="1:15" s="190" customFormat="1" ht="12.75" x14ac:dyDescent="0.2">
      <c r="A213" s="207"/>
      <c r="B213" s="8"/>
      <c r="C213" s="8"/>
      <c r="D213" s="8"/>
      <c r="E213" s="8"/>
      <c r="F213" s="8"/>
      <c r="G213" s="8"/>
      <c r="H213" s="8"/>
      <c r="I213" s="11"/>
      <c r="L213" s="1229"/>
      <c r="M213" s="1229"/>
      <c r="N213" s="1229"/>
      <c r="O213" s="1229"/>
    </row>
    <row r="214" spans="1:15" s="190" customFormat="1" ht="12.75" x14ac:dyDescent="0.2">
      <c r="A214" s="207"/>
      <c r="B214" s="8"/>
      <c r="C214" s="8"/>
      <c r="D214" s="8"/>
      <c r="E214" s="8"/>
      <c r="F214" s="8"/>
      <c r="G214" s="8"/>
      <c r="H214" s="8"/>
      <c r="I214" s="11"/>
      <c r="L214" s="1229"/>
      <c r="M214" s="1229"/>
      <c r="N214" s="1229"/>
      <c r="O214" s="1229"/>
    </row>
    <row r="215" spans="1:15" s="190" customFormat="1" ht="12.75" x14ac:dyDescent="0.2">
      <c r="A215" s="207"/>
      <c r="B215" s="8"/>
      <c r="C215" s="8"/>
      <c r="D215" s="8"/>
      <c r="E215" s="8"/>
      <c r="F215" s="8"/>
      <c r="G215" s="8"/>
      <c r="H215" s="8"/>
      <c r="I215" s="11"/>
      <c r="L215" s="1229"/>
      <c r="M215" s="1229"/>
      <c r="N215" s="1229"/>
      <c r="O215" s="1229"/>
    </row>
    <row r="216" spans="1:15" s="190" customFormat="1" ht="12.75" x14ac:dyDescent="0.2">
      <c r="A216" s="207"/>
      <c r="B216" s="8"/>
      <c r="C216" s="8"/>
      <c r="D216" s="8"/>
      <c r="E216" s="8"/>
      <c r="F216" s="8"/>
      <c r="G216" s="8"/>
      <c r="H216" s="8"/>
      <c r="I216" s="11"/>
      <c r="L216" s="1229"/>
      <c r="M216" s="1229"/>
      <c r="N216" s="1229"/>
      <c r="O216" s="1229"/>
    </row>
    <row r="217" spans="1:15" s="190" customFormat="1" ht="12.75" x14ac:dyDescent="0.2">
      <c r="A217" s="1408"/>
      <c r="B217" s="8"/>
      <c r="C217" s="8"/>
      <c r="D217" s="8"/>
      <c r="E217" s="8"/>
      <c r="F217" s="8"/>
      <c r="G217" s="8"/>
      <c r="H217" s="8"/>
      <c r="I217" s="1407"/>
      <c r="L217" s="1229"/>
      <c r="M217" s="1229"/>
      <c r="N217" s="1229"/>
      <c r="O217" s="1229"/>
    </row>
    <row r="218" spans="1:15" s="190" customFormat="1" ht="12.75" x14ac:dyDescent="0.2">
      <c r="A218" s="207"/>
      <c r="B218" s="8"/>
      <c r="C218" s="8"/>
      <c r="D218" s="8"/>
      <c r="E218" s="8"/>
      <c r="F218" s="8"/>
      <c r="G218" s="8"/>
      <c r="H218" s="8"/>
      <c r="I218" s="11"/>
      <c r="L218" s="1229"/>
      <c r="M218" s="1229"/>
      <c r="N218" s="1229"/>
      <c r="O218" s="1229"/>
    </row>
    <row r="219" spans="1:15" s="190" customFormat="1" ht="12.75" x14ac:dyDescent="0.2">
      <c r="A219" s="1406"/>
      <c r="B219" s="8"/>
      <c r="C219" s="8"/>
      <c r="D219" s="8"/>
      <c r="E219" s="8"/>
      <c r="F219" s="8"/>
      <c r="G219" s="8"/>
      <c r="H219" s="8"/>
      <c r="I219" s="1407"/>
      <c r="L219" s="1229"/>
      <c r="M219" s="1229"/>
      <c r="N219" s="1229"/>
      <c r="O219" s="1229"/>
    </row>
    <row r="220" spans="1:15" s="190" customFormat="1" ht="12.75" x14ac:dyDescent="0.2">
      <c r="A220" s="1406"/>
      <c r="B220" s="8"/>
      <c r="C220" s="8"/>
      <c r="D220" s="8"/>
      <c r="E220" s="8"/>
      <c r="F220" s="8"/>
      <c r="G220" s="8"/>
      <c r="H220" s="8"/>
      <c r="I220" s="1407"/>
      <c r="L220" s="1229"/>
      <c r="M220" s="1229"/>
      <c r="N220" s="1229"/>
      <c r="O220" s="1229"/>
    </row>
    <row r="221" spans="1:15" s="190" customFormat="1" ht="12.75" x14ac:dyDescent="0.2">
      <c r="A221" s="1406"/>
      <c r="B221" s="8"/>
      <c r="C221" s="8"/>
      <c r="D221" s="8"/>
      <c r="E221" s="8"/>
      <c r="F221" s="8"/>
      <c r="G221" s="8"/>
      <c r="H221" s="8"/>
      <c r="I221" s="1407"/>
      <c r="L221" s="1229"/>
      <c r="M221" s="1229"/>
      <c r="N221" s="1229"/>
      <c r="O221" s="1229"/>
    </row>
    <row r="222" spans="1:15" s="190" customFormat="1" ht="12.75" x14ac:dyDescent="0.2">
      <c r="A222" s="1406"/>
      <c r="B222" s="8"/>
      <c r="C222" s="8"/>
      <c r="D222" s="8"/>
      <c r="E222" s="8"/>
      <c r="F222" s="8"/>
      <c r="G222" s="8"/>
      <c r="H222" s="8"/>
      <c r="I222" s="1407"/>
      <c r="L222" s="1229"/>
      <c r="M222" s="1229"/>
      <c r="N222" s="1229"/>
      <c r="O222" s="1229"/>
    </row>
    <row r="223" spans="1:15" s="190" customFormat="1" ht="12.75" x14ac:dyDescent="0.2">
      <c r="A223" s="1406"/>
      <c r="B223" s="8"/>
      <c r="C223" s="8"/>
      <c r="D223" s="8"/>
      <c r="E223" s="8"/>
      <c r="F223" s="8"/>
      <c r="G223" s="8"/>
      <c r="H223" s="8"/>
      <c r="I223" s="1407"/>
      <c r="L223" s="1229"/>
      <c r="M223" s="1229"/>
      <c r="N223" s="1229"/>
      <c r="O223" s="1229"/>
    </row>
    <row r="224" spans="1:15" s="190" customFormat="1" ht="12.75" x14ac:dyDescent="0.2">
      <c r="A224" s="1406"/>
      <c r="B224" s="8"/>
      <c r="C224" s="8"/>
      <c r="D224" s="8"/>
      <c r="E224" s="8"/>
      <c r="F224" s="8"/>
      <c r="G224" s="8"/>
      <c r="H224" s="8"/>
      <c r="I224" s="1407"/>
      <c r="L224" s="1229"/>
      <c r="M224" s="1229"/>
      <c r="N224" s="1229"/>
      <c r="O224" s="1229"/>
    </row>
    <row r="225" spans="1:15" s="190" customFormat="1" ht="12.75" x14ac:dyDescent="0.2">
      <c r="A225" s="1406"/>
      <c r="B225" s="8"/>
      <c r="C225" s="8"/>
      <c r="D225" s="8"/>
      <c r="E225" s="8"/>
      <c r="F225" s="8"/>
      <c r="G225" s="8"/>
      <c r="H225" s="8"/>
      <c r="I225" s="1407"/>
      <c r="L225" s="1229"/>
      <c r="M225" s="1229"/>
      <c r="N225" s="1229"/>
      <c r="O225" s="1229"/>
    </row>
    <row r="226" spans="1:15" s="190" customFormat="1" ht="12.75" x14ac:dyDescent="0.2">
      <c r="A226" s="1406"/>
      <c r="B226" s="8"/>
      <c r="C226" s="8"/>
      <c r="D226" s="8"/>
      <c r="E226" s="8"/>
      <c r="F226" s="8"/>
      <c r="G226" s="8"/>
      <c r="H226" s="8"/>
      <c r="I226" s="1407"/>
      <c r="L226" s="1229"/>
      <c r="M226" s="1229"/>
      <c r="N226" s="1229"/>
      <c r="O226" s="1229"/>
    </row>
    <row r="227" spans="1:15" s="190" customFormat="1" ht="12.75" x14ac:dyDescent="0.2">
      <c r="A227" s="1406"/>
      <c r="B227" s="8"/>
      <c r="C227" s="8"/>
      <c r="D227" s="8"/>
      <c r="E227" s="8"/>
      <c r="F227" s="8"/>
      <c r="G227" s="8"/>
      <c r="H227" s="8"/>
      <c r="I227" s="8"/>
      <c r="L227" s="1229"/>
      <c r="M227" s="1229"/>
      <c r="N227" s="1229"/>
      <c r="O227" s="1229"/>
    </row>
    <row r="228" spans="1:15" s="190" customFormat="1" ht="12.75" x14ac:dyDescent="0.2">
      <c r="A228" s="1406"/>
      <c r="B228" s="8"/>
      <c r="C228" s="8"/>
      <c r="D228" s="8"/>
      <c r="E228" s="8"/>
      <c r="F228" s="8"/>
      <c r="G228" s="8"/>
      <c r="H228" s="8"/>
      <c r="I228" s="8"/>
      <c r="L228" s="1229"/>
      <c r="M228" s="1229"/>
      <c r="N228" s="1229"/>
      <c r="O228" s="1229"/>
    </row>
    <row r="229" spans="1:15" s="190" customFormat="1" ht="12.75" x14ac:dyDescent="0.2">
      <c r="A229" s="1406"/>
      <c r="B229" s="8"/>
      <c r="C229" s="8"/>
      <c r="D229" s="8"/>
      <c r="E229" s="8"/>
      <c r="F229" s="8"/>
      <c r="G229" s="8"/>
      <c r="H229" s="8"/>
      <c r="I229" s="8"/>
      <c r="L229" s="1229"/>
      <c r="M229" s="1229"/>
      <c r="N229" s="1229"/>
      <c r="O229" s="1229"/>
    </row>
    <row r="230" spans="1:15" s="190" customFormat="1" ht="12.75" x14ac:dyDescent="0.2">
      <c r="A230" s="1406"/>
      <c r="B230" s="8"/>
      <c r="C230" s="8"/>
      <c r="D230" s="8"/>
      <c r="E230" s="8"/>
      <c r="F230" s="8"/>
      <c r="G230" s="8"/>
      <c r="H230" s="8"/>
      <c r="I230" s="8"/>
      <c r="L230" s="1229"/>
      <c r="M230" s="1229"/>
      <c r="N230" s="1229"/>
      <c r="O230" s="1229"/>
    </row>
    <row r="231" spans="1:15" s="190" customFormat="1" ht="12.75" x14ac:dyDescent="0.2">
      <c r="A231" s="1406"/>
      <c r="B231" s="8"/>
      <c r="C231" s="8"/>
      <c r="D231" s="8"/>
      <c r="E231" s="8"/>
      <c r="F231" s="8"/>
      <c r="G231" s="8"/>
      <c r="H231" s="8"/>
      <c r="I231" s="8"/>
      <c r="L231" s="1229"/>
      <c r="M231" s="1229"/>
      <c r="N231" s="1229"/>
      <c r="O231" s="1229"/>
    </row>
    <row r="232" spans="1:15" s="190" customFormat="1" ht="12.75" x14ac:dyDescent="0.2">
      <c r="A232" s="1406"/>
      <c r="B232" s="8"/>
      <c r="C232" s="8"/>
      <c r="D232" s="8"/>
      <c r="E232" s="8"/>
      <c r="F232" s="8"/>
      <c r="G232" s="8"/>
      <c r="H232" s="8"/>
      <c r="I232" s="8"/>
      <c r="L232" s="1229"/>
      <c r="M232" s="1229"/>
      <c r="N232" s="1229"/>
      <c r="O232" s="1229"/>
    </row>
    <row r="233" spans="1:15" s="190" customFormat="1" ht="12.75" x14ac:dyDescent="0.2">
      <c r="A233" s="1406"/>
      <c r="B233" s="8"/>
      <c r="C233" s="8"/>
      <c r="D233" s="8"/>
      <c r="E233" s="8"/>
      <c r="F233" s="8"/>
      <c r="G233" s="8"/>
      <c r="H233" s="8"/>
      <c r="I233" s="8"/>
      <c r="L233" s="1229"/>
      <c r="M233" s="1229"/>
      <c r="N233" s="1229"/>
      <c r="O233" s="1229"/>
    </row>
    <row r="234" spans="1:15" s="190" customFormat="1" ht="12.75" x14ac:dyDescent="0.2">
      <c r="A234" s="1406"/>
      <c r="B234" s="8"/>
      <c r="C234" s="8"/>
      <c r="D234" s="8"/>
      <c r="E234" s="8"/>
      <c r="F234" s="8"/>
      <c r="G234" s="8"/>
      <c r="H234" s="8"/>
      <c r="I234" s="8"/>
      <c r="L234" s="1229"/>
      <c r="M234" s="1229"/>
      <c r="N234" s="1229"/>
      <c r="O234" s="1229"/>
    </row>
    <row r="235" spans="1:15" s="190" customFormat="1" ht="12.75" x14ac:dyDescent="0.2">
      <c r="A235" s="1406"/>
      <c r="B235" s="8"/>
      <c r="C235" s="8"/>
      <c r="D235" s="8"/>
      <c r="E235" s="8"/>
      <c r="F235" s="8"/>
      <c r="G235" s="8"/>
      <c r="H235" s="8"/>
      <c r="I235" s="8"/>
      <c r="L235" s="1229"/>
      <c r="M235" s="1229"/>
      <c r="N235" s="1229"/>
      <c r="O235" s="1229"/>
    </row>
    <row r="236" spans="1:15" s="190" customFormat="1" ht="12.75" x14ac:dyDescent="0.2">
      <c r="A236" s="1406"/>
      <c r="B236" s="8"/>
      <c r="C236" s="8"/>
      <c r="D236" s="8"/>
      <c r="E236" s="8"/>
      <c r="F236" s="8"/>
      <c r="G236" s="8"/>
      <c r="H236" s="8"/>
      <c r="I236" s="8"/>
      <c r="L236" s="1229"/>
      <c r="M236" s="1229"/>
      <c r="N236" s="1229"/>
      <c r="O236" s="1229"/>
    </row>
    <row r="237" spans="1:15" s="190" customFormat="1" ht="12.75" x14ac:dyDescent="0.2">
      <c r="A237" s="1406"/>
      <c r="B237" s="8"/>
      <c r="C237" s="8"/>
      <c r="D237" s="8"/>
      <c r="E237" s="8"/>
      <c r="F237" s="8"/>
      <c r="G237" s="8"/>
      <c r="H237" s="8"/>
      <c r="I237" s="8"/>
      <c r="L237" s="1229"/>
      <c r="M237" s="1229"/>
      <c r="N237" s="1229"/>
      <c r="O237" s="1229"/>
    </row>
    <row r="238" spans="1:15" s="190" customFormat="1" ht="12.75" x14ac:dyDescent="0.2">
      <c r="A238" s="1406"/>
      <c r="B238" s="8"/>
      <c r="C238" s="8"/>
      <c r="D238" s="8"/>
      <c r="E238" s="8"/>
      <c r="F238" s="8"/>
      <c r="G238" s="8"/>
      <c r="H238" s="8"/>
      <c r="I238" s="8"/>
      <c r="L238" s="1229"/>
      <c r="M238" s="1229"/>
      <c r="N238" s="1229"/>
      <c r="O238" s="1229"/>
    </row>
    <row r="239" spans="1:15" s="190" customFormat="1" ht="12.75" x14ac:dyDescent="0.2">
      <c r="A239" s="1406"/>
      <c r="B239" s="8"/>
      <c r="C239" s="8"/>
      <c r="D239" s="8"/>
      <c r="E239" s="8"/>
      <c r="F239" s="8"/>
      <c r="G239" s="8"/>
      <c r="H239" s="8"/>
      <c r="I239" s="8"/>
      <c r="L239" s="1229"/>
      <c r="M239" s="1229"/>
      <c r="N239" s="1229"/>
      <c r="O239" s="1229"/>
    </row>
    <row r="240" spans="1:15" s="190" customFormat="1" ht="12.75" x14ac:dyDescent="0.2">
      <c r="A240" s="1406"/>
      <c r="B240" s="8"/>
      <c r="C240" s="8"/>
      <c r="D240" s="8"/>
      <c r="E240" s="8"/>
      <c r="F240" s="8"/>
      <c r="G240" s="8"/>
      <c r="H240" s="8"/>
      <c r="I240" s="8"/>
      <c r="L240" s="1229"/>
      <c r="M240" s="1229"/>
      <c r="N240" s="1229"/>
      <c r="O240" s="1229"/>
    </row>
    <row r="241" spans="1:15" s="190" customFormat="1" ht="12.75" x14ac:dyDescent="0.2">
      <c r="A241" s="1406"/>
      <c r="B241" s="8"/>
      <c r="C241" s="8"/>
      <c r="D241" s="8"/>
      <c r="E241" s="8"/>
      <c r="F241" s="8"/>
      <c r="G241" s="8"/>
      <c r="H241" s="8"/>
      <c r="I241" s="8"/>
      <c r="L241" s="1229"/>
      <c r="M241" s="1229"/>
      <c r="N241" s="1229"/>
      <c r="O241" s="1229"/>
    </row>
    <row r="242" spans="1:15" s="190" customFormat="1" ht="12.75" x14ac:dyDescent="0.2">
      <c r="A242" s="1406"/>
      <c r="B242" s="8"/>
      <c r="C242" s="8"/>
      <c r="D242" s="8"/>
      <c r="E242" s="8"/>
      <c r="F242" s="8"/>
      <c r="G242" s="8"/>
      <c r="H242" s="8"/>
      <c r="I242" s="8"/>
      <c r="L242" s="1229"/>
      <c r="M242" s="1229"/>
      <c r="N242" s="1229"/>
      <c r="O242" s="1229"/>
    </row>
    <row r="243" spans="1:15" s="190" customFormat="1" ht="12.75" x14ac:dyDescent="0.2">
      <c r="A243" s="1406"/>
      <c r="B243" s="8"/>
      <c r="C243" s="8"/>
      <c r="D243" s="8"/>
      <c r="E243" s="8"/>
      <c r="F243" s="8"/>
      <c r="G243" s="8"/>
      <c r="H243" s="8"/>
      <c r="I243" s="8"/>
      <c r="L243" s="1229"/>
      <c r="M243" s="1229"/>
      <c r="N243" s="1229"/>
      <c r="O243" s="1229"/>
    </row>
    <row r="244" spans="1:15" s="190" customFormat="1" ht="12.75" x14ac:dyDescent="0.2">
      <c r="A244" s="1406"/>
      <c r="B244" s="8"/>
      <c r="C244" s="8"/>
      <c r="D244" s="8"/>
      <c r="E244" s="8"/>
      <c r="F244" s="8"/>
      <c r="G244" s="8"/>
      <c r="H244" s="8"/>
      <c r="I244" s="8"/>
      <c r="L244" s="1229"/>
      <c r="M244" s="1229"/>
      <c r="N244" s="1229"/>
      <c r="O244" s="1229"/>
    </row>
    <row r="245" spans="1:15" s="190" customFormat="1" ht="12.75" x14ac:dyDescent="0.2">
      <c r="A245" s="1406"/>
      <c r="B245" s="8"/>
      <c r="C245" s="8"/>
      <c r="D245" s="8"/>
      <c r="E245" s="8"/>
      <c r="F245" s="8"/>
      <c r="G245" s="8"/>
      <c r="H245" s="8"/>
      <c r="I245" s="8"/>
      <c r="L245" s="1229"/>
      <c r="M245" s="1229"/>
      <c r="N245" s="1229"/>
      <c r="O245" s="1229"/>
    </row>
    <row r="246" spans="1:15" s="190" customFormat="1" ht="12.75" x14ac:dyDescent="0.2">
      <c r="A246" s="1406"/>
      <c r="B246" s="8"/>
      <c r="C246" s="8"/>
      <c r="D246" s="8"/>
      <c r="E246" s="8"/>
      <c r="F246" s="8"/>
      <c r="G246" s="8"/>
      <c r="H246" s="8"/>
      <c r="I246" s="8"/>
      <c r="L246" s="1229"/>
      <c r="M246" s="1229"/>
      <c r="N246" s="1229"/>
      <c r="O246" s="1229"/>
    </row>
    <row r="247" spans="1:15" s="190" customFormat="1" ht="12.75" x14ac:dyDescent="0.2">
      <c r="A247" s="1406"/>
      <c r="B247" s="8"/>
      <c r="C247" s="8"/>
      <c r="D247" s="8"/>
      <c r="E247" s="8"/>
      <c r="F247" s="8"/>
      <c r="G247" s="8"/>
      <c r="H247" s="8"/>
      <c r="I247" s="8"/>
      <c r="L247" s="1229"/>
      <c r="M247" s="1229"/>
      <c r="N247" s="1229"/>
      <c r="O247" s="1229"/>
    </row>
    <row r="248" spans="1:15" s="190" customFormat="1" ht="12.75" x14ac:dyDescent="0.2">
      <c r="A248" s="1406"/>
      <c r="B248" s="8"/>
      <c r="C248" s="8"/>
      <c r="D248" s="8"/>
      <c r="E248" s="8"/>
      <c r="F248" s="8"/>
      <c r="G248" s="8"/>
      <c r="H248" s="8"/>
      <c r="I248" s="8"/>
      <c r="L248" s="1229"/>
      <c r="M248" s="1229"/>
      <c r="N248" s="1229"/>
      <c r="O248" s="1229"/>
    </row>
    <row r="249" spans="1:15" s="190" customFormat="1" ht="12.75" x14ac:dyDescent="0.2">
      <c r="A249" s="1406"/>
      <c r="B249" s="8"/>
      <c r="C249" s="8"/>
      <c r="D249" s="8"/>
      <c r="E249" s="8"/>
      <c r="F249" s="8"/>
      <c r="G249" s="8"/>
      <c r="H249" s="8"/>
      <c r="I249" s="8"/>
      <c r="L249" s="1229"/>
      <c r="M249" s="1229"/>
      <c r="N249" s="1229"/>
      <c r="O249" s="1229"/>
    </row>
    <row r="250" spans="1:15" s="190" customFormat="1" ht="12.75" x14ac:dyDescent="0.2">
      <c r="A250" s="1406"/>
      <c r="B250" s="8"/>
      <c r="C250" s="8"/>
      <c r="D250" s="8"/>
      <c r="E250" s="8"/>
      <c r="F250" s="8"/>
      <c r="G250" s="8"/>
      <c r="H250" s="8"/>
      <c r="I250" s="8"/>
      <c r="L250" s="1229"/>
      <c r="M250" s="1229"/>
      <c r="N250" s="1229"/>
      <c r="O250" s="1229"/>
    </row>
    <row r="251" spans="1:15" s="190" customFormat="1" ht="12.75" x14ac:dyDescent="0.2">
      <c r="A251" s="1406"/>
      <c r="B251" s="8"/>
      <c r="C251" s="8"/>
      <c r="D251" s="8"/>
      <c r="E251" s="8"/>
      <c r="F251" s="8"/>
      <c r="G251" s="8"/>
      <c r="H251" s="8"/>
      <c r="I251" s="8"/>
      <c r="L251" s="1229"/>
      <c r="M251" s="1229"/>
      <c r="N251" s="1229"/>
      <c r="O251" s="1229"/>
    </row>
    <row r="252" spans="1:15" s="190" customFormat="1" ht="12.75" x14ac:dyDescent="0.2">
      <c r="A252" s="1406"/>
      <c r="B252" s="8"/>
      <c r="C252" s="8"/>
      <c r="D252" s="8"/>
      <c r="E252" s="8"/>
      <c r="F252" s="8"/>
      <c r="G252" s="8"/>
      <c r="H252" s="8"/>
      <c r="I252" s="8"/>
      <c r="L252" s="1229"/>
      <c r="M252" s="1229"/>
      <c r="N252" s="1229"/>
      <c r="O252" s="1229"/>
    </row>
    <row r="253" spans="1:15" s="190" customFormat="1" ht="12.75" x14ac:dyDescent="0.2">
      <c r="A253" s="1406"/>
      <c r="B253" s="8"/>
      <c r="C253" s="8"/>
      <c r="D253" s="8"/>
      <c r="E253" s="8"/>
      <c r="F253" s="8"/>
      <c r="G253" s="8"/>
      <c r="H253" s="8"/>
      <c r="I253" s="9"/>
      <c r="L253" s="1229"/>
      <c r="M253" s="1229"/>
      <c r="N253" s="1229"/>
      <c r="O253" s="1229"/>
    </row>
    <row r="254" spans="1:15" s="190" customFormat="1" ht="12.75" x14ac:dyDescent="0.2">
      <c r="A254" s="1406"/>
      <c r="B254" s="8"/>
      <c r="C254" s="8"/>
      <c r="D254" s="8"/>
      <c r="E254" s="8"/>
      <c r="F254" s="8"/>
      <c r="G254" s="8"/>
      <c r="H254" s="8"/>
      <c r="I254" s="9"/>
      <c r="L254" s="1229"/>
      <c r="M254" s="1229"/>
      <c r="N254" s="1229"/>
      <c r="O254" s="1229"/>
    </row>
    <row r="255" spans="1:15" s="190" customFormat="1" ht="12.75" x14ac:dyDescent="0.2">
      <c r="A255" s="1406"/>
      <c r="B255" s="8"/>
      <c r="C255" s="8"/>
      <c r="D255" s="8"/>
      <c r="E255" s="8"/>
      <c r="F255" s="8"/>
      <c r="G255" s="8"/>
      <c r="H255" s="8"/>
      <c r="I255" s="9"/>
      <c r="L255" s="1229"/>
      <c r="M255" s="1229"/>
      <c r="N255" s="1229"/>
      <c r="O255" s="1229"/>
    </row>
    <row r="256" spans="1:15" s="190" customFormat="1" ht="12.75" x14ac:dyDescent="0.2">
      <c r="A256" s="1406"/>
      <c r="B256" s="8"/>
      <c r="C256" s="8"/>
      <c r="D256" s="8"/>
      <c r="E256" s="8"/>
      <c r="F256" s="8"/>
      <c r="G256" s="8"/>
      <c r="H256" s="8"/>
      <c r="I256" s="9"/>
      <c r="L256" s="1229"/>
      <c r="M256" s="1229"/>
      <c r="N256" s="1229"/>
      <c r="O256" s="1229"/>
    </row>
    <row r="257" spans="1:15" s="190" customFormat="1" ht="12.75" x14ac:dyDescent="0.2">
      <c r="A257" s="1406"/>
      <c r="B257" s="8"/>
      <c r="C257" s="8"/>
      <c r="D257" s="8"/>
      <c r="E257" s="8"/>
      <c r="F257" s="8"/>
      <c r="G257" s="8"/>
      <c r="H257" s="8"/>
      <c r="I257" s="9"/>
      <c r="L257" s="1229"/>
      <c r="M257" s="1229"/>
      <c r="N257" s="1229"/>
      <c r="O257" s="1229"/>
    </row>
    <row r="258" spans="1:15" s="190" customFormat="1" ht="12.75" x14ac:dyDescent="0.2">
      <c r="A258" s="1406"/>
      <c r="B258" s="8"/>
      <c r="C258" s="8"/>
      <c r="D258" s="8"/>
      <c r="E258" s="8"/>
      <c r="F258" s="8"/>
      <c r="G258" s="8"/>
      <c r="H258" s="8"/>
      <c r="I258" s="9"/>
      <c r="L258" s="1229"/>
      <c r="M258" s="1229"/>
      <c r="N258" s="1229"/>
      <c r="O258" s="1229"/>
    </row>
    <row r="259" spans="1:15" s="190" customFormat="1" ht="12.75" x14ac:dyDescent="0.2">
      <c r="A259" s="1406"/>
      <c r="B259" s="8"/>
      <c r="C259" s="8"/>
      <c r="D259" s="8"/>
      <c r="E259" s="8"/>
      <c r="F259" s="8"/>
      <c r="G259" s="8"/>
      <c r="H259" s="8"/>
      <c r="I259" s="9"/>
      <c r="L259" s="1229"/>
      <c r="M259" s="1229"/>
      <c r="N259" s="1229"/>
      <c r="O259" s="1229"/>
    </row>
    <row r="260" spans="1:15" s="190" customFormat="1" ht="12.75" x14ac:dyDescent="0.2">
      <c r="A260" s="1406"/>
      <c r="B260" s="8"/>
      <c r="C260" s="8"/>
      <c r="D260" s="8"/>
      <c r="E260" s="8"/>
      <c r="F260" s="8"/>
      <c r="G260" s="8"/>
      <c r="H260" s="8"/>
      <c r="I260" s="9"/>
      <c r="L260" s="1229"/>
      <c r="M260" s="1229"/>
      <c r="N260" s="1229"/>
      <c r="O260" s="1229"/>
    </row>
    <row r="261" spans="1:15" s="190" customFormat="1" ht="12.75" x14ac:dyDescent="0.2">
      <c r="A261" s="1406"/>
      <c r="B261" s="8"/>
      <c r="C261" s="8"/>
      <c r="D261" s="8"/>
      <c r="E261" s="8"/>
      <c r="F261" s="8"/>
      <c r="G261" s="8"/>
      <c r="H261" s="8"/>
      <c r="I261" s="9"/>
      <c r="L261" s="1229"/>
      <c r="M261" s="1229"/>
      <c r="N261" s="1229"/>
      <c r="O261" s="1229"/>
    </row>
    <row r="262" spans="1:15" s="190" customFormat="1" ht="12.75" x14ac:dyDescent="0.2">
      <c r="A262" s="1406"/>
      <c r="B262" s="8"/>
      <c r="C262" s="8"/>
      <c r="D262" s="8"/>
      <c r="E262" s="8"/>
      <c r="F262" s="8"/>
      <c r="G262" s="8"/>
      <c r="H262" s="8"/>
      <c r="I262" s="9"/>
      <c r="L262" s="1229"/>
      <c r="M262" s="1229"/>
      <c r="N262" s="1229"/>
      <c r="O262" s="1229"/>
    </row>
    <row r="263" spans="1:15" s="190" customFormat="1" ht="12.75" x14ac:dyDescent="0.2">
      <c r="A263" s="1406"/>
      <c r="B263" s="8"/>
      <c r="C263" s="8"/>
      <c r="D263" s="8"/>
      <c r="E263" s="8"/>
      <c r="F263" s="8"/>
      <c r="G263" s="8"/>
      <c r="H263" s="8"/>
      <c r="I263" s="9"/>
      <c r="L263" s="1229"/>
      <c r="M263" s="1229"/>
      <c r="N263" s="1229"/>
      <c r="O263" s="1229"/>
    </row>
    <row r="264" spans="1:15" s="190" customFormat="1" ht="12.75" x14ac:dyDescent="0.2">
      <c r="A264" s="1406"/>
      <c r="B264" s="8"/>
      <c r="C264" s="8"/>
      <c r="D264" s="8"/>
      <c r="E264" s="8"/>
      <c r="F264" s="8"/>
      <c r="G264" s="8"/>
      <c r="H264" s="8"/>
      <c r="I264" s="9"/>
      <c r="L264" s="1229"/>
      <c r="M264" s="1229"/>
      <c r="N264" s="1229"/>
      <c r="O264" s="1229"/>
    </row>
    <row r="265" spans="1:15" s="190" customFormat="1" ht="12.75" x14ac:dyDescent="0.2">
      <c r="A265" s="1406"/>
      <c r="B265" s="8"/>
      <c r="C265" s="8"/>
      <c r="D265" s="8"/>
      <c r="E265" s="8"/>
      <c r="F265" s="8"/>
      <c r="G265" s="8"/>
      <c r="H265" s="8"/>
      <c r="I265" s="9"/>
      <c r="L265" s="1229"/>
      <c r="M265" s="1229"/>
      <c r="N265" s="1229"/>
      <c r="O265" s="1229"/>
    </row>
    <row r="266" spans="1:15" s="190" customFormat="1" ht="12.75" x14ac:dyDescent="0.2">
      <c r="A266" s="1406"/>
      <c r="B266" s="8"/>
      <c r="C266" s="8"/>
      <c r="D266" s="8"/>
      <c r="E266" s="8"/>
      <c r="F266" s="8"/>
      <c r="G266" s="8"/>
      <c r="H266" s="8"/>
      <c r="I266" s="9"/>
      <c r="L266" s="1229"/>
      <c r="M266" s="1229"/>
      <c r="N266" s="1229"/>
      <c r="O266" s="1229"/>
    </row>
    <row r="267" spans="1:15" s="190" customFormat="1" ht="12.75" x14ac:dyDescent="0.2">
      <c r="A267" s="1406"/>
      <c r="B267" s="8"/>
      <c r="C267" s="8"/>
      <c r="D267" s="8"/>
      <c r="E267" s="8"/>
      <c r="F267" s="8"/>
      <c r="G267" s="8"/>
      <c r="H267" s="8"/>
      <c r="I267" s="9"/>
      <c r="L267" s="1229"/>
      <c r="M267" s="1229"/>
      <c r="N267" s="1229"/>
      <c r="O267" s="1229"/>
    </row>
    <row r="268" spans="1:15" s="190" customFormat="1" ht="12.75" x14ac:dyDescent="0.2">
      <c r="A268" s="1406"/>
      <c r="B268" s="8"/>
      <c r="C268" s="8"/>
      <c r="D268" s="8"/>
      <c r="E268" s="8"/>
      <c r="F268" s="8"/>
      <c r="G268" s="8"/>
      <c r="H268" s="8"/>
      <c r="I268" s="9"/>
      <c r="L268" s="1229"/>
      <c r="M268" s="1229"/>
      <c r="N268" s="1229"/>
      <c r="O268" s="1229"/>
    </row>
    <row r="269" spans="1:15" s="190" customFormat="1" ht="12.75" x14ac:dyDescent="0.2">
      <c r="A269" s="1406"/>
      <c r="B269" s="8"/>
      <c r="C269" s="8"/>
      <c r="D269" s="8"/>
      <c r="E269" s="8"/>
      <c r="F269" s="8"/>
      <c r="G269" s="8"/>
      <c r="H269" s="8"/>
      <c r="I269" s="9"/>
      <c r="L269" s="1229"/>
      <c r="M269" s="1229"/>
      <c r="N269" s="1229"/>
      <c r="O269" s="1229"/>
    </row>
    <row r="270" spans="1:15" s="190" customFormat="1" ht="12.75" x14ac:dyDescent="0.2">
      <c r="A270" s="1406"/>
      <c r="B270" s="8"/>
      <c r="C270" s="8"/>
      <c r="D270" s="8"/>
      <c r="E270" s="8"/>
      <c r="F270" s="8"/>
      <c r="G270" s="8"/>
      <c r="H270" s="8"/>
      <c r="I270" s="9"/>
      <c r="L270" s="1229"/>
      <c r="M270" s="1229"/>
      <c r="N270" s="1229"/>
      <c r="O270" s="1229"/>
    </row>
    <row r="271" spans="1:15" s="190" customFormat="1" ht="12.75" x14ac:dyDescent="0.2">
      <c r="A271" s="1406"/>
      <c r="B271" s="8"/>
      <c r="C271" s="8"/>
      <c r="D271" s="8"/>
      <c r="E271" s="8"/>
      <c r="F271" s="8"/>
      <c r="G271" s="8"/>
      <c r="H271" s="8"/>
      <c r="I271" s="9"/>
      <c r="L271" s="1229"/>
      <c r="M271" s="1229"/>
      <c r="N271" s="1229"/>
      <c r="O271" s="1229"/>
    </row>
    <row r="272" spans="1:15" s="190" customFormat="1" ht="12.75" x14ac:dyDescent="0.2">
      <c r="A272" s="1406"/>
      <c r="B272" s="8"/>
      <c r="C272" s="8"/>
      <c r="D272" s="8"/>
      <c r="E272" s="8"/>
      <c r="F272" s="8"/>
      <c r="G272" s="8"/>
      <c r="H272" s="8"/>
      <c r="I272" s="9"/>
      <c r="L272" s="1229"/>
      <c r="M272" s="1229"/>
      <c r="N272" s="1229"/>
      <c r="O272" s="1229"/>
    </row>
    <row r="273" spans="1:15" s="190" customFormat="1" ht="12.75" x14ac:dyDescent="0.2">
      <c r="A273" s="1406"/>
      <c r="B273" s="8"/>
      <c r="C273" s="8"/>
      <c r="D273" s="8"/>
      <c r="E273" s="8"/>
      <c r="F273" s="8"/>
      <c r="G273" s="8"/>
      <c r="H273" s="8"/>
      <c r="I273" s="8"/>
      <c r="L273" s="1229"/>
      <c r="M273" s="1229"/>
      <c r="N273" s="1229"/>
      <c r="O273" s="1229"/>
    </row>
    <row r="274" spans="1:15" s="190" customFormat="1" ht="12.75" x14ac:dyDescent="0.2">
      <c r="A274" s="1406"/>
      <c r="B274" s="8"/>
      <c r="C274" s="8"/>
      <c r="D274" s="8"/>
      <c r="E274" s="8"/>
      <c r="F274" s="8"/>
      <c r="G274" s="8"/>
      <c r="H274" s="8"/>
      <c r="I274" s="8"/>
      <c r="L274" s="1229"/>
      <c r="M274" s="1229"/>
      <c r="N274" s="1229"/>
      <c r="O274" s="1229"/>
    </row>
    <row r="275" spans="1:15" s="190" customFormat="1" ht="12.75" x14ac:dyDescent="0.2">
      <c r="L275" s="1229"/>
      <c r="M275" s="1229"/>
      <c r="N275" s="1229"/>
      <c r="O275" s="1229"/>
    </row>
    <row r="276" spans="1:15" s="190" customFormat="1" ht="12.75" x14ac:dyDescent="0.2">
      <c r="L276" s="1229"/>
      <c r="M276" s="1229"/>
      <c r="N276" s="1229"/>
      <c r="O276" s="1229"/>
    </row>
    <row r="277" spans="1:15" s="190" customFormat="1" ht="12.75" x14ac:dyDescent="0.2">
      <c r="L277" s="1229"/>
      <c r="M277" s="1229"/>
      <c r="N277" s="1229"/>
      <c r="O277" s="1229"/>
    </row>
    <row r="278" spans="1:15" s="190" customFormat="1" ht="12.75" x14ac:dyDescent="0.2">
      <c r="L278" s="1229"/>
      <c r="M278" s="1229"/>
      <c r="N278" s="1229"/>
      <c r="O278" s="1229"/>
    </row>
    <row r="279" spans="1:15" s="190" customFormat="1" ht="12.75" x14ac:dyDescent="0.2">
      <c r="L279" s="1229"/>
      <c r="M279" s="1229"/>
      <c r="N279" s="1229"/>
      <c r="O279" s="1229"/>
    </row>
    <row r="280" spans="1:15" s="190" customFormat="1" ht="12.75" x14ac:dyDescent="0.2">
      <c r="L280" s="1229"/>
      <c r="M280" s="1229"/>
      <c r="N280" s="1229"/>
      <c r="O280" s="1229"/>
    </row>
    <row r="281" spans="1:15" x14ac:dyDescent="0.2">
      <c r="A281" s="1409"/>
      <c r="B281" s="1409"/>
      <c r="C281" s="1409"/>
      <c r="D281" s="1409"/>
      <c r="E281" s="1409"/>
      <c r="F281" s="1409"/>
      <c r="G281" s="1409"/>
      <c r="H281" s="1409"/>
      <c r="I281" s="1410"/>
      <c r="J281" s="1409"/>
    </row>
  </sheetData>
  <autoFilter ref="A1:AD154" xr:uid="{00000000-0001-0000-0300-000000000000}"/>
  <pageMargins left="0.75" right="0.75" top="1" bottom="1" header="0.5" footer="0.5"/>
  <pageSetup paperSize="9" scale="71"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O44"/>
  <sheetViews>
    <sheetView workbookViewId="0">
      <selection activeCell="F13" sqref="F13"/>
    </sheetView>
  </sheetViews>
  <sheetFormatPr defaultRowHeight="12.75" x14ac:dyDescent="0.2"/>
  <cols>
    <col min="2" max="2" width="11.42578125" bestFit="1" customWidth="1"/>
    <col min="3" max="3" width="8.5703125" bestFit="1" customWidth="1"/>
    <col min="5" max="5" width="11" bestFit="1" customWidth="1"/>
    <col min="6" max="6" width="8" bestFit="1" customWidth="1"/>
    <col min="7" max="7" width="11.42578125" bestFit="1" customWidth="1"/>
    <col min="8" max="8" width="13.85546875" customWidth="1"/>
    <col min="9" max="9" width="11.5703125" customWidth="1"/>
    <col min="12" max="12" width="11" bestFit="1" customWidth="1"/>
    <col min="13" max="13" width="4.85546875" bestFit="1" customWidth="1"/>
  </cols>
  <sheetData>
    <row r="2" spans="2:13" x14ac:dyDescent="0.2">
      <c r="B2" s="138" t="s">
        <v>258</v>
      </c>
      <c r="C2" s="138"/>
      <c r="D2" s="138"/>
      <c r="E2" s="138"/>
      <c r="F2" s="138"/>
    </row>
    <row r="3" spans="2:13" x14ac:dyDescent="0.2">
      <c r="B3" s="138"/>
      <c r="C3" s="138"/>
      <c r="D3" s="138"/>
      <c r="E3" s="138"/>
      <c r="F3" s="138"/>
    </row>
    <row r="4" spans="2:13" x14ac:dyDescent="0.2">
      <c r="B4" s="138" t="s">
        <v>259</v>
      </c>
      <c r="C4" s="138"/>
      <c r="D4" s="138"/>
      <c r="E4" s="138"/>
      <c r="F4" s="138"/>
    </row>
    <row r="7" spans="2:13" x14ac:dyDescent="0.2">
      <c r="B7" s="776" t="s">
        <v>215</v>
      </c>
      <c r="C7" s="777"/>
      <c r="E7" s="776" t="s">
        <v>377</v>
      </c>
      <c r="F7" s="777"/>
      <c r="H7" s="92" t="s">
        <v>478</v>
      </c>
      <c r="I7" s="93"/>
      <c r="L7" s="776" t="s">
        <v>215</v>
      </c>
      <c r="M7" s="777"/>
    </row>
    <row r="8" spans="2:13" x14ac:dyDescent="0.2">
      <c r="B8" s="776" t="s">
        <v>214</v>
      </c>
      <c r="C8" s="777" t="s">
        <v>5</v>
      </c>
      <c r="E8" s="776" t="s">
        <v>214</v>
      </c>
      <c r="F8" s="777" t="s">
        <v>5</v>
      </c>
      <c r="H8" s="92" t="s">
        <v>214</v>
      </c>
      <c r="I8" s="93" t="s">
        <v>5</v>
      </c>
      <c r="L8" s="776" t="s">
        <v>67</v>
      </c>
      <c r="M8" s="777" t="s">
        <v>5</v>
      </c>
    </row>
    <row r="9" spans="2:13" x14ac:dyDescent="0.2">
      <c r="B9" s="995" t="s">
        <v>89</v>
      </c>
      <c r="C9" s="777">
        <v>10222.6</v>
      </c>
      <c r="E9" s="995" t="s">
        <v>89</v>
      </c>
      <c r="F9" s="777"/>
      <c r="H9" s="92" t="s">
        <v>89</v>
      </c>
      <c r="I9" s="389">
        <f>C9-F9</f>
        <v>10222.6</v>
      </c>
      <c r="L9" s="995" t="s">
        <v>236</v>
      </c>
      <c r="M9" s="777">
        <v>0</v>
      </c>
    </row>
    <row r="10" spans="2:13" x14ac:dyDescent="0.2">
      <c r="B10" s="996" t="s">
        <v>90</v>
      </c>
      <c r="C10" s="997">
        <v>403.07</v>
      </c>
      <c r="E10" s="996" t="s">
        <v>90</v>
      </c>
      <c r="F10" s="997"/>
      <c r="H10" s="97" t="s">
        <v>91</v>
      </c>
      <c r="I10" s="189">
        <f t="shared" ref="I10:I31" si="0">C10-F10</f>
        <v>403.07</v>
      </c>
      <c r="L10" s="996" t="s">
        <v>216</v>
      </c>
      <c r="M10" s="997">
        <v>0</v>
      </c>
    </row>
    <row r="11" spans="2:13" x14ac:dyDescent="0.2">
      <c r="B11" s="996" t="s">
        <v>91</v>
      </c>
      <c r="C11" s="997">
        <v>288.48</v>
      </c>
      <c r="E11" s="996" t="s">
        <v>91</v>
      </c>
      <c r="F11" s="997"/>
      <c r="H11" s="97" t="s">
        <v>93</v>
      </c>
      <c r="I11" s="189">
        <f t="shared" si="0"/>
        <v>288.48</v>
      </c>
      <c r="L11" s="778" t="s">
        <v>217</v>
      </c>
      <c r="M11" s="851">
        <v>0</v>
      </c>
    </row>
    <row r="12" spans="2:13" x14ac:dyDescent="0.2">
      <c r="B12" s="996" t="s">
        <v>93</v>
      </c>
      <c r="C12" s="997">
        <v>74.099999999999994</v>
      </c>
      <c r="E12" s="996" t="s">
        <v>93</v>
      </c>
      <c r="F12" s="997">
        <v>11.350000000000001</v>
      </c>
      <c r="H12" s="97" t="s">
        <v>94</v>
      </c>
      <c r="I12" s="189">
        <f t="shared" si="0"/>
        <v>62.749999999999993</v>
      </c>
    </row>
    <row r="13" spans="2:13" x14ac:dyDescent="0.2">
      <c r="B13" s="996" t="s">
        <v>94</v>
      </c>
      <c r="C13" s="997">
        <v>8.7100000000000009</v>
      </c>
      <c r="E13" s="996" t="s">
        <v>94</v>
      </c>
      <c r="F13" s="997"/>
      <c r="H13" s="97" t="s">
        <v>100</v>
      </c>
      <c r="I13" s="189">
        <f t="shared" si="0"/>
        <v>8.7100000000000009</v>
      </c>
    </row>
    <row r="14" spans="2:13" x14ac:dyDescent="0.2">
      <c r="B14" s="996" t="s">
        <v>95</v>
      </c>
      <c r="C14" s="997">
        <v>63.72999999999999</v>
      </c>
      <c r="E14" s="996" t="s">
        <v>95</v>
      </c>
      <c r="F14" s="997"/>
      <c r="H14" s="97" t="s">
        <v>101</v>
      </c>
      <c r="I14" s="189">
        <f t="shared" si="0"/>
        <v>63.72999999999999</v>
      </c>
    </row>
    <row r="15" spans="2:13" x14ac:dyDescent="0.2">
      <c r="B15" s="996" t="s">
        <v>96</v>
      </c>
      <c r="C15" s="997">
        <v>288</v>
      </c>
      <c r="E15" s="996" t="s">
        <v>96</v>
      </c>
      <c r="F15" s="997"/>
      <c r="H15" s="97" t="s">
        <v>103</v>
      </c>
      <c r="I15" s="189">
        <f t="shared" si="0"/>
        <v>288</v>
      </c>
    </row>
    <row r="16" spans="2:13" x14ac:dyDescent="0.2">
      <c r="B16" s="996" t="s">
        <v>97</v>
      </c>
      <c r="C16" s="997">
        <v>378</v>
      </c>
      <c r="E16" s="996" t="s">
        <v>97</v>
      </c>
      <c r="F16" s="997">
        <v>63</v>
      </c>
      <c r="H16" s="97" t="s">
        <v>110</v>
      </c>
      <c r="I16" s="189">
        <f t="shared" si="0"/>
        <v>315</v>
      </c>
    </row>
    <row r="17" spans="2:15" x14ac:dyDescent="0.2">
      <c r="B17" s="996" t="s">
        <v>99</v>
      </c>
      <c r="C17" s="997">
        <v>308</v>
      </c>
      <c r="E17" s="996" t="s">
        <v>99</v>
      </c>
      <c r="F17" s="997">
        <v>48</v>
      </c>
      <c r="H17" s="97" t="s">
        <v>111</v>
      </c>
      <c r="I17" s="189">
        <f t="shared" si="0"/>
        <v>260</v>
      </c>
    </row>
    <row r="18" spans="2:15" x14ac:dyDescent="0.2">
      <c r="B18" s="996" t="s">
        <v>100</v>
      </c>
      <c r="C18" s="997">
        <v>2984</v>
      </c>
      <c r="E18" s="996" t="s">
        <v>100</v>
      </c>
      <c r="F18" s="997">
        <v>497.33</v>
      </c>
      <c r="H18" s="97" t="s">
        <v>117</v>
      </c>
      <c r="I18" s="189">
        <f t="shared" si="0"/>
        <v>2486.67</v>
      </c>
    </row>
    <row r="19" spans="2:15" x14ac:dyDescent="0.2">
      <c r="B19" s="996" t="s">
        <v>101</v>
      </c>
      <c r="C19" s="997">
        <v>1360</v>
      </c>
      <c r="E19" s="996" t="s">
        <v>101</v>
      </c>
      <c r="F19" s="997">
        <v>160</v>
      </c>
      <c r="H19" s="97" t="s">
        <v>118</v>
      </c>
      <c r="I19" s="189">
        <f t="shared" si="0"/>
        <v>1200</v>
      </c>
    </row>
    <row r="20" spans="2:15" x14ac:dyDescent="0.2">
      <c r="B20" s="996" t="s">
        <v>103</v>
      </c>
      <c r="C20" s="997">
        <v>1701.7600000000002</v>
      </c>
      <c r="E20" s="996" t="s">
        <v>273</v>
      </c>
      <c r="F20" s="997">
        <v>45.5</v>
      </c>
      <c r="H20" s="97" t="s">
        <v>119</v>
      </c>
      <c r="I20" s="189">
        <f t="shared" si="0"/>
        <v>1656.2600000000002</v>
      </c>
    </row>
    <row r="21" spans="2:15" x14ac:dyDescent="0.2">
      <c r="B21" s="996" t="s">
        <v>110</v>
      </c>
      <c r="C21" s="997">
        <v>543.24</v>
      </c>
      <c r="E21" s="996" t="s">
        <v>322</v>
      </c>
      <c r="F21" s="997">
        <v>622.72</v>
      </c>
      <c r="H21" s="97" t="s">
        <v>115</v>
      </c>
      <c r="I21" s="189">
        <f t="shared" si="0"/>
        <v>-79.480000000000018</v>
      </c>
      <c r="L21" s="138" t="s">
        <v>256</v>
      </c>
      <c r="M21" s="138"/>
      <c r="N21" s="138"/>
      <c r="O21" s="138"/>
    </row>
    <row r="22" spans="2:15" x14ac:dyDescent="0.2">
      <c r="B22" s="996" t="s">
        <v>111</v>
      </c>
      <c r="C22" s="997">
        <v>8</v>
      </c>
      <c r="E22" s="996" t="s">
        <v>103</v>
      </c>
      <c r="F22" s="997">
        <v>283.60999999999996</v>
      </c>
      <c r="H22" s="97" t="s">
        <v>125</v>
      </c>
      <c r="I22" s="189">
        <f t="shared" si="0"/>
        <v>-275.60999999999996</v>
      </c>
      <c r="L22" s="138"/>
      <c r="M22" s="138"/>
      <c r="N22" s="138"/>
      <c r="O22" s="138"/>
    </row>
    <row r="23" spans="2:15" x14ac:dyDescent="0.2">
      <c r="B23" s="996" t="s">
        <v>117</v>
      </c>
      <c r="C23" s="997">
        <v>575</v>
      </c>
      <c r="E23" s="996" t="s">
        <v>110</v>
      </c>
      <c r="F23" s="997"/>
      <c r="H23" s="97" t="s">
        <v>126</v>
      </c>
      <c r="I23" s="189">
        <f t="shared" si="0"/>
        <v>575</v>
      </c>
      <c r="L23" s="138" t="s">
        <v>257</v>
      </c>
      <c r="M23" s="138"/>
      <c r="N23" s="138"/>
      <c r="O23" s="138"/>
    </row>
    <row r="24" spans="2:15" x14ac:dyDescent="0.2">
      <c r="B24" s="996" t="s">
        <v>118</v>
      </c>
      <c r="C24" s="997">
        <v>1600</v>
      </c>
      <c r="E24" s="996" t="s">
        <v>111</v>
      </c>
      <c r="F24" s="997"/>
      <c r="H24" s="97" t="s">
        <v>129</v>
      </c>
      <c r="I24" s="189">
        <f t="shared" si="0"/>
        <v>1600</v>
      </c>
    </row>
    <row r="25" spans="2:15" x14ac:dyDescent="0.2">
      <c r="B25" s="996" t="s">
        <v>115</v>
      </c>
      <c r="C25" s="997">
        <v>2728.8</v>
      </c>
      <c r="E25" s="996" t="s">
        <v>117</v>
      </c>
      <c r="F25" s="997"/>
      <c r="H25" s="97" t="s">
        <v>130</v>
      </c>
      <c r="I25" s="189">
        <f t="shared" si="0"/>
        <v>2728.8</v>
      </c>
    </row>
    <row r="26" spans="2:15" x14ac:dyDescent="0.2">
      <c r="B26" s="996" t="s">
        <v>116</v>
      </c>
      <c r="C26" s="997">
        <v>18.739999999999998</v>
      </c>
      <c r="E26" s="996" t="s">
        <v>118</v>
      </c>
      <c r="F26" s="997"/>
      <c r="H26" s="97" t="s">
        <v>273</v>
      </c>
      <c r="I26" s="189">
        <f t="shared" si="0"/>
        <v>18.739999999999998</v>
      </c>
    </row>
    <row r="27" spans="2:15" x14ac:dyDescent="0.2">
      <c r="B27" s="996" t="s">
        <v>122</v>
      </c>
      <c r="C27" s="997">
        <v>773.35</v>
      </c>
      <c r="E27" s="996" t="s">
        <v>115</v>
      </c>
      <c r="F27" s="997">
        <v>454.8</v>
      </c>
      <c r="H27" s="97" t="s">
        <v>322</v>
      </c>
      <c r="I27" s="189">
        <f t="shared" si="0"/>
        <v>318.55</v>
      </c>
    </row>
    <row r="28" spans="2:15" x14ac:dyDescent="0.2">
      <c r="B28" s="996" t="s">
        <v>125</v>
      </c>
      <c r="C28" s="997">
        <v>444.96</v>
      </c>
      <c r="E28" s="996" t="s">
        <v>125</v>
      </c>
      <c r="F28" s="997">
        <v>76.64</v>
      </c>
      <c r="H28" s="97" t="s">
        <v>287</v>
      </c>
      <c r="I28" s="189">
        <f t="shared" si="0"/>
        <v>368.32</v>
      </c>
    </row>
    <row r="29" spans="2:15" x14ac:dyDescent="0.2">
      <c r="B29" s="996" t="s">
        <v>126</v>
      </c>
      <c r="C29" s="1368">
        <v>1752.8900000000003</v>
      </c>
      <c r="E29" s="996" t="s">
        <v>126</v>
      </c>
      <c r="F29" s="997">
        <v>204.63</v>
      </c>
      <c r="H29" s="97" t="s">
        <v>290</v>
      </c>
      <c r="I29" s="189">
        <f t="shared" si="0"/>
        <v>1548.2600000000002</v>
      </c>
    </row>
    <row r="30" spans="2:15" x14ac:dyDescent="0.2">
      <c r="B30" s="996" t="s">
        <v>273</v>
      </c>
      <c r="C30" s="997">
        <v>273</v>
      </c>
      <c r="E30" s="996" t="s">
        <v>543</v>
      </c>
      <c r="F30" s="997"/>
      <c r="H30" s="97" t="s">
        <v>307</v>
      </c>
      <c r="I30" s="189">
        <f t="shared" si="0"/>
        <v>273</v>
      </c>
    </row>
    <row r="31" spans="2:15" x14ac:dyDescent="0.2">
      <c r="B31" s="996" t="s">
        <v>322</v>
      </c>
      <c r="C31" s="997">
        <v>3736.3500000000004</v>
      </c>
      <c r="E31" s="996" t="s">
        <v>552</v>
      </c>
      <c r="F31" s="997"/>
      <c r="H31" s="97" t="s">
        <v>419</v>
      </c>
      <c r="I31" s="295">
        <f t="shared" si="0"/>
        <v>3736.3500000000004</v>
      </c>
    </row>
    <row r="32" spans="2:15" x14ac:dyDescent="0.2">
      <c r="B32" s="996" t="s">
        <v>543</v>
      </c>
      <c r="C32" s="997">
        <v>212.40000000000003</v>
      </c>
      <c r="E32" s="996" t="s">
        <v>116</v>
      </c>
      <c r="F32" s="997">
        <v>0.89</v>
      </c>
      <c r="H32" s="98" t="s">
        <v>217</v>
      </c>
      <c r="I32" s="295">
        <f>SUM(I9:I31)</f>
        <v>28067.199999999997</v>
      </c>
    </row>
    <row r="33" spans="2:6" x14ac:dyDescent="0.2">
      <c r="B33" s="996" t="s">
        <v>552</v>
      </c>
      <c r="C33" s="997">
        <v>120</v>
      </c>
      <c r="E33" s="996" t="s">
        <v>548</v>
      </c>
      <c r="F33" s="997">
        <v>136.4</v>
      </c>
    </row>
    <row r="34" spans="2:6" x14ac:dyDescent="0.2">
      <c r="B34" s="996" t="s">
        <v>548</v>
      </c>
      <c r="C34" s="997">
        <v>818.4</v>
      </c>
      <c r="E34" s="996" t="s">
        <v>556</v>
      </c>
      <c r="F34" s="997"/>
    </row>
    <row r="35" spans="2:6" x14ac:dyDescent="0.2">
      <c r="B35" s="996" t="s">
        <v>556</v>
      </c>
      <c r="C35" s="997">
        <v>35</v>
      </c>
      <c r="E35" s="996" t="s">
        <v>546</v>
      </c>
      <c r="F35" s="997"/>
    </row>
    <row r="36" spans="2:6" x14ac:dyDescent="0.2">
      <c r="B36" s="996" t="s">
        <v>546</v>
      </c>
      <c r="C36" s="997">
        <v>25</v>
      </c>
      <c r="E36" s="996" t="s">
        <v>549</v>
      </c>
      <c r="F36" s="997"/>
    </row>
    <row r="37" spans="2:6" x14ac:dyDescent="0.2">
      <c r="B37" s="996" t="s">
        <v>549</v>
      </c>
      <c r="C37" s="997">
        <v>1032.8900000000001</v>
      </c>
      <c r="E37" s="996" t="s">
        <v>122</v>
      </c>
      <c r="F37" s="997">
        <v>38.4</v>
      </c>
    </row>
    <row r="38" spans="2:6" x14ac:dyDescent="0.2">
      <c r="B38" s="996" t="s">
        <v>541</v>
      </c>
      <c r="C38" s="997">
        <v>152.14999999999998</v>
      </c>
      <c r="E38" s="996" t="s">
        <v>541</v>
      </c>
      <c r="F38" s="997">
        <v>25.34</v>
      </c>
    </row>
    <row r="39" spans="2:6" x14ac:dyDescent="0.2">
      <c r="B39" s="996" t="s">
        <v>544</v>
      </c>
      <c r="C39" s="997">
        <v>63</v>
      </c>
      <c r="E39" s="996" t="s">
        <v>544</v>
      </c>
      <c r="F39" s="997"/>
    </row>
    <row r="40" spans="2:6" x14ac:dyDescent="0.2">
      <c r="B40" s="996" t="s">
        <v>575</v>
      </c>
      <c r="C40" s="997">
        <v>2790.63</v>
      </c>
      <c r="E40" s="996" t="s">
        <v>575</v>
      </c>
      <c r="F40" s="997">
        <v>465.11</v>
      </c>
    </row>
    <row r="41" spans="2:6" x14ac:dyDescent="0.2">
      <c r="B41" s="996" t="s">
        <v>538</v>
      </c>
      <c r="C41" s="997">
        <v>17</v>
      </c>
      <c r="E41" s="996" t="s">
        <v>538</v>
      </c>
      <c r="F41" s="997"/>
    </row>
    <row r="42" spans="2:6" x14ac:dyDescent="0.2">
      <c r="B42" s="996" t="s">
        <v>892</v>
      </c>
      <c r="C42" s="997">
        <v>55.66</v>
      </c>
      <c r="E42" s="996" t="s">
        <v>892</v>
      </c>
      <c r="F42" s="997">
        <v>2.69</v>
      </c>
    </row>
    <row r="43" spans="2:6" x14ac:dyDescent="0.2">
      <c r="B43" s="996" t="s">
        <v>857</v>
      </c>
      <c r="C43" s="997">
        <v>9334.7199999999993</v>
      </c>
      <c r="E43" s="996" t="s">
        <v>857</v>
      </c>
      <c r="F43" s="997">
        <v>1554.8600000000001</v>
      </c>
    </row>
    <row r="44" spans="2:6" x14ac:dyDescent="0.2">
      <c r="B44" s="778" t="s">
        <v>217</v>
      </c>
      <c r="C44" s="779">
        <v>45191.630000000005</v>
      </c>
      <c r="E44" s="778" t="s">
        <v>217</v>
      </c>
      <c r="F44" s="851">
        <v>4691.2700000000004</v>
      </c>
    </row>
  </sheetData>
  <pageMargins left="0.75" right="0.75" top="1" bottom="1" header="0.5" footer="0.5"/>
  <pageSetup paperSize="9" orientation="portrait" horizontalDpi="4294967293"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50"/>
    <pageSetUpPr fitToPage="1"/>
  </sheetPr>
  <dimension ref="A1:P124"/>
  <sheetViews>
    <sheetView topLeftCell="A86" workbookViewId="0">
      <selection activeCell="S99" sqref="S99"/>
    </sheetView>
  </sheetViews>
  <sheetFormatPr defaultRowHeight="12.75" x14ac:dyDescent="0.2"/>
  <cols>
    <col min="1" max="1" width="17.42578125" style="590" bestFit="1" customWidth="1"/>
    <col min="3" max="3" width="33.5703125" customWidth="1"/>
    <col min="4" max="4" width="11.28515625" bestFit="1" customWidth="1"/>
    <col min="5" max="5" width="9.28515625" customWidth="1"/>
    <col min="6" max="6" width="10.28515625" bestFit="1" customWidth="1"/>
    <col min="7" max="7" width="10.28515625" customWidth="1"/>
    <col min="8" max="8" width="11.28515625" customWidth="1"/>
    <col min="9" max="9" width="12.5703125" customWidth="1"/>
    <col min="10" max="11" width="10.28515625" customWidth="1"/>
    <col min="12" max="12" width="9.28515625" customWidth="1"/>
    <col min="13" max="13" width="11" customWidth="1"/>
    <col min="14" max="14" width="11.140625" customWidth="1"/>
  </cols>
  <sheetData>
    <row r="1" spans="1:16" x14ac:dyDescent="0.2">
      <c r="A1" s="1424" t="s">
        <v>434</v>
      </c>
      <c r="B1" s="1424"/>
      <c r="C1" s="1424"/>
      <c r="D1" s="1424"/>
      <c r="E1" s="1424"/>
      <c r="F1" s="1424"/>
      <c r="G1" s="1424"/>
      <c r="H1" s="1424"/>
      <c r="I1" s="1424"/>
      <c r="J1" s="1424"/>
      <c r="K1" s="1424"/>
      <c r="L1" s="1424"/>
      <c r="M1" s="1424"/>
      <c r="N1" s="1"/>
      <c r="O1" s="1"/>
      <c r="P1" s="1"/>
    </row>
    <row r="2" spans="1:16" x14ac:dyDescent="0.2">
      <c r="A2" s="1424"/>
      <c r="B2" s="1424"/>
      <c r="C2" s="1424"/>
      <c r="D2" s="1424"/>
      <c r="E2" s="1424"/>
      <c r="F2" s="1424"/>
      <c r="G2" s="1424"/>
      <c r="H2" s="1424"/>
      <c r="I2" s="1424"/>
      <c r="J2" s="1424"/>
      <c r="K2" s="1424"/>
      <c r="L2" s="1424"/>
      <c r="M2" s="1424"/>
      <c r="N2" s="1"/>
      <c r="O2" s="1"/>
      <c r="P2" s="1"/>
    </row>
    <row r="3" spans="1:16" ht="15.75" x14ac:dyDescent="0.25">
      <c r="A3" s="1425" t="s">
        <v>665</v>
      </c>
      <c r="B3" s="1425"/>
      <c r="C3" s="1425"/>
      <c r="D3" s="1425"/>
      <c r="E3" s="1425"/>
      <c r="F3" s="1425"/>
      <c r="G3" s="1425"/>
      <c r="H3" s="1425"/>
      <c r="I3" s="1425"/>
      <c r="J3" s="1425"/>
      <c r="K3" s="1425"/>
      <c r="L3" s="1425"/>
      <c r="M3" s="1425"/>
      <c r="N3" s="1"/>
      <c r="O3" s="1"/>
      <c r="P3" s="1"/>
    </row>
    <row r="4" spans="1:16" x14ac:dyDescent="0.2">
      <c r="A4" s="585"/>
      <c r="B4" s="1"/>
      <c r="C4" s="1"/>
      <c r="D4" s="1"/>
      <c r="E4" s="1"/>
      <c r="F4" s="1"/>
      <c r="G4" s="1"/>
      <c r="H4" s="1"/>
      <c r="I4" s="1"/>
      <c r="J4" s="1"/>
      <c r="K4" s="1"/>
      <c r="L4" s="1"/>
      <c r="M4" s="1"/>
      <c r="N4" s="1"/>
      <c r="O4" s="1"/>
      <c r="P4" s="1"/>
    </row>
    <row r="5" spans="1:16" x14ac:dyDescent="0.2">
      <c r="A5" s="586" t="s">
        <v>1</v>
      </c>
      <c r="B5" s="20" t="s">
        <v>27</v>
      </c>
      <c r="C5" s="110" t="s">
        <v>4</v>
      </c>
      <c r="D5" s="113"/>
      <c r="E5" s="114"/>
      <c r="F5" s="114" t="s">
        <v>29</v>
      </c>
      <c r="G5" s="114"/>
      <c r="H5" s="115"/>
      <c r="I5" s="21"/>
      <c r="J5" s="21" t="s">
        <v>243</v>
      </c>
      <c r="K5" s="21"/>
      <c r="L5" s="115"/>
      <c r="M5" s="616" t="s">
        <v>18</v>
      </c>
      <c r="N5" s="1"/>
      <c r="O5" s="1"/>
      <c r="P5" s="1"/>
    </row>
    <row r="6" spans="1:16" x14ac:dyDescent="0.2">
      <c r="A6" s="612"/>
      <c r="B6" s="606" t="s">
        <v>67</v>
      </c>
      <c r="C6" s="597"/>
      <c r="D6" s="606" t="s">
        <v>19</v>
      </c>
      <c r="E6" s="606" t="s">
        <v>20</v>
      </c>
      <c r="F6" s="606" t="s">
        <v>212</v>
      </c>
      <c r="G6" s="606" t="s">
        <v>10</v>
      </c>
      <c r="H6" s="613" t="s">
        <v>9</v>
      </c>
      <c r="I6" s="20" t="s">
        <v>17</v>
      </c>
      <c r="J6" s="20" t="s">
        <v>456</v>
      </c>
      <c r="K6" s="20" t="s">
        <v>376</v>
      </c>
      <c r="L6" s="112" t="s">
        <v>247</v>
      </c>
      <c r="M6" s="617"/>
      <c r="N6" s="1"/>
      <c r="O6" s="1"/>
      <c r="P6" s="1"/>
    </row>
    <row r="7" spans="1:16" ht="13.5" thickBot="1" x14ac:dyDescent="0.25">
      <c r="A7" s="614" t="s">
        <v>468</v>
      </c>
      <c r="B7" s="615"/>
      <c r="C7" s="760"/>
      <c r="D7" s="615"/>
      <c r="E7" s="615"/>
      <c r="F7" s="615"/>
      <c r="G7" s="615"/>
      <c r="H7" s="615"/>
      <c r="I7" s="615"/>
      <c r="J7" s="615"/>
      <c r="K7" s="615"/>
      <c r="L7" s="615"/>
      <c r="M7" s="30">
        <v>22536.04</v>
      </c>
      <c r="N7" s="1"/>
      <c r="O7" s="1"/>
      <c r="P7" s="1"/>
    </row>
    <row r="8" spans="1:16" ht="13.5" thickTop="1" x14ac:dyDescent="0.2">
      <c r="A8" s="769">
        <v>44656</v>
      </c>
      <c r="B8" s="607" t="s">
        <v>705</v>
      </c>
      <c r="C8" s="608" t="s">
        <v>704</v>
      </c>
      <c r="D8" s="770"/>
      <c r="E8" s="770">
        <v>3.85</v>
      </c>
      <c r="F8" s="771"/>
      <c r="G8" s="609"/>
      <c r="H8" s="610"/>
      <c r="I8" s="611"/>
      <c r="J8" s="15">
        <v>3.85</v>
      </c>
      <c r="K8" s="15"/>
      <c r="L8" s="610"/>
      <c r="M8" s="298">
        <f>+SUM(I8:L8)</f>
        <v>3.85</v>
      </c>
      <c r="N8" s="1"/>
      <c r="O8" s="1"/>
      <c r="P8" s="1"/>
    </row>
    <row r="9" spans="1:16" x14ac:dyDescent="0.2">
      <c r="A9" s="769">
        <v>44659</v>
      </c>
      <c r="B9" s="607" t="s">
        <v>708</v>
      </c>
      <c r="C9" s="608" t="s">
        <v>10</v>
      </c>
      <c r="D9" s="770"/>
      <c r="E9" s="770"/>
      <c r="F9" s="771"/>
      <c r="G9" s="609">
        <v>1887.52</v>
      </c>
      <c r="H9" s="610"/>
      <c r="I9" s="611">
        <v>1887.52</v>
      </c>
      <c r="J9" s="15"/>
      <c r="K9" s="15"/>
      <c r="L9" s="610"/>
      <c r="M9" s="298">
        <f t="shared" ref="M9:M20" si="0">+SUM(I9:L9)</f>
        <v>1887.52</v>
      </c>
      <c r="N9" s="1"/>
      <c r="O9" s="1"/>
      <c r="P9" s="1"/>
    </row>
    <row r="10" spans="1:16" x14ac:dyDescent="0.2">
      <c r="A10" s="769">
        <v>44659</v>
      </c>
      <c r="B10" s="604" t="s">
        <v>706</v>
      </c>
      <c r="C10" s="605" t="s">
        <v>707</v>
      </c>
      <c r="D10" s="16">
        <v>26210</v>
      </c>
      <c r="E10" s="16"/>
      <c r="F10" s="15"/>
      <c r="G10" s="15"/>
      <c r="H10" s="109"/>
      <c r="I10" s="15">
        <v>26210</v>
      </c>
      <c r="J10" s="190"/>
      <c r="K10" s="340"/>
      <c r="L10" s="109"/>
      <c r="M10" s="298">
        <f t="shared" si="0"/>
        <v>26210</v>
      </c>
      <c r="N10" s="1"/>
      <c r="O10" s="1"/>
      <c r="P10" s="1"/>
    </row>
    <row r="11" spans="1:16" x14ac:dyDescent="0.2">
      <c r="A11" s="550">
        <v>44700</v>
      </c>
      <c r="B11" s="604" t="s">
        <v>751</v>
      </c>
      <c r="C11" s="605" t="s">
        <v>750</v>
      </c>
      <c r="D11" s="16"/>
      <c r="E11" s="16"/>
      <c r="F11" s="15"/>
      <c r="G11" s="15"/>
      <c r="H11" s="109">
        <v>210.9</v>
      </c>
      <c r="I11" s="15">
        <v>210.9</v>
      </c>
      <c r="J11" s="190"/>
      <c r="K11" s="340"/>
      <c r="L11" s="109"/>
      <c r="M11" s="298">
        <f t="shared" si="0"/>
        <v>210.9</v>
      </c>
      <c r="N11" s="1"/>
      <c r="O11" s="1"/>
      <c r="P11" s="1"/>
    </row>
    <row r="12" spans="1:16" x14ac:dyDescent="0.2">
      <c r="A12" s="550">
        <v>44713</v>
      </c>
      <c r="B12" s="604" t="s">
        <v>751</v>
      </c>
      <c r="C12" s="605" t="s">
        <v>759</v>
      </c>
      <c r="D12" s="16"/>
      <c r="E12" s="16"/>
      <c r="F12" s="15"/>
      <c r="G12" s="15"/>
      <c r="H12" s="109">
        <v>646.5</v>
      </c>
      <c r="I12" s="533">
        <v>646.5</v>
      </c>
      <c r="J12" s="15"/>
      <c r="K12" s="339"/>
      <c r="L12" s="198"/>
      <c r="M12" s="298">
        <f t="shared" si="0"/>
        <v>646.5</v>
      </c>
      <c r="N12" s="1"/>
      <c r="O12" s="1"/>
      <c r="P12" s="1"/>
    </row>
    <row r="13" spans="1:16" x14ac:dyDescent="0.2">
      <c r="A13" s="594"/>
      <c r="B13" s="602"/>
      <c r="C13" s="605"/>
      <c r="D13" s="16"/>
      <c r="E13" s="16"/>
      <c r="F13" s="15"/>
      <c r="G13" s="15"/>
      <c r="H13" s="109"/>
      <c r="I13" s="106"/>
      <c r="J13" s="15"/>
      <c r="K13" s="339"/>
      <c r="L13" s="109"/>
      <c r="M13" s="298">
        <f t="shared" si="0"/>
        <v>0</v>
      </c>
      <c r="N13" s="1"/>
      <c r="O13" s="1"/>
      <c r="P13" s="1"/>
    </row>
    <row r="14" spans="1:16" x14ac:dyDescent="0.2">
      <c r="A14" s="550"/>
      <c r="B14" s="604"/>
      <c r="C14" s="605"/>
      <c r="D14" s="16"/>
      <c r="E14" s="16"/>
      <c r="F14" s="15"/>
      <c r="G14" s="15"/>
      <c r="H14" s="109"/>
      <c r="I14" s="106"/>
      <c r="J14" s="15"/>
      <c r="K14" s="339"/>
      <c r="L14" s="109"/>
      <c r="M14" s="298">
        <f t="shared" si="0"/>
        <v>0</v>
      </c>
      <c r="N14" s="1"/>
      <c r="O14" s="1"/>
      <c r="P14" s="1"/>
    </row>
    <row r="15" spans="1:16" x14ac:dyDescent="0.2">
      <c r="A15" s="550"/>
      <c r="B15" s="22"/>
      <c r="C15" s="591"/>
      <c r="D15" s="16"/>
      <c r="E15" s="16"/>
      <c r="F15" s="15"/>
      <c r="G15" s="15"/>
      <c r="H15" s="109"/>
      <c r="I15" s="106"/>
      <c r="J15" s="15"/>
      <c r="K15" s="339"/>
      <c r="L15" s="109"/>
      <c r="M15" s="298">
        <f t="shared" si="0"/>
        <v>0</v>
      </c>
      <c r="N15" s="1"/>
      <c r="O15" s="1"/>
      <c r="P15" s="1"/>
    </row>
    <row r="16" spans="1:16" x14ac:dyDescent="0.2">
      <c r="A16" s="550"/>
      <c r="B16" s="22"/>
      <c r="C16" s="23"/>
      <c r="D16" s="16"/>
      <c r="E16" s="16"/>
      <c r="F16" s="15"/>
      <c r="G16" s="15"/>
      <c r="H16" s="109"/>
      <c r="I16" s="107"/>
      <c r="J16" s="25"/>
      <c r="K16" s="341"/>
      <c r="L16" s="109"/>
      <c r="M16" s="298">
        <f t="shared" si="0"/>
        <v>0</v>
      </c>
      <c r="N16" s="1"/>
      <c r="O16" s="1"/>
      <c r="P16" s="1"/>
    </row>
    <row r="17" spans="1:16" x14ac:dyDescent="0.2">
      <c r="A17" s="550"/>
      <c r="B17" s="22"/>
      <c r="C17" s="23"/>
      <c r="D17" s="16"/>
      <c r="E17" s="16"/>
      <c r="F17" s="15"/>
      <c r="G17" s="15"/>
      <c r="H17" s="109"/>
      <c r="I17" s="106"/>
      <c r="J17" s="15"/>
      <c r="K17" s="339"/>
      <c r="L17" s="109"/>
      <c r="M17" s="298">
        <f t="shared" si="0"/>
        <v>0</v>
      </c>
      <c r="N17" s="1"/>
      <c r="O17" s="1"/>
      <c r="P17" s="1"/>
    </row>
    <row r="18" spans="1:16" x14ac:dyDescent="0.2">
      <c r="A18" s="550"/>
      <c r="B18" s="22"/>
      <c r="C18" s="23"/>
      <c r="D18" s="16"/>
      <c r="E18" s="16"/>
      <c r="F18" s="9"/>
      <c r="G18" s="15"/>
      <c r="H18" s="109"/>
      <c r="I18" s="106"/>
      <c r="J18" s="15"/>
      <c r="K18" s="339"/>
      <c r="L18" s="109"/>
      <c r="M18" s="298">
        <f t="shared" si="0"/>
        <v>0</v>
      </c>
      <c r="N18" s="1"/>
      <c r="O18" s="1"/>
      <c r="P18" s="1"/>
    </row>
    <row r="19" spans="1:16" x14ac:dyDescent="0.2">
      <c r="A19" s="550"/>
      <c r="B19" s="22"/>
      <c r="C19" s="23"/>
      <c r="D19" s="16"/>
      <c r="E19" s="16"/>
      <c r="F19" s="9"/>
      <c r="G19" s="15"/>
      <c r="H19" s="109"/>
      <c r="I19" s="106"/>
      <c r="J19" s="15"/>
      <c r="K19" s="339"/>
      <c r="L19" s="109"/>
      <c r="M19" s="298">
        <f t="shared" si="0"/>
        <v>0</v>
      </c>
      <c r="N19" s="1"/>
      <c r="O19" s="1"/>
      <c r="P19" s="1"/>
    </row>
    <row r="20" spans="1:16" ht="13.5" thickBot="1" x14ac:dyDescent="0.25">
      <c r="A20" s="588"/>
      <c r="B20" s="13"/>
      <c r="C20" s="17"/>
      <c r="D20" s="17"/>
      <c r="E20" s="17"/>
      <c r="F20" s="17"/>
      <c r="G20" s="116"/>
      <c r="H20" s="117"/>
      <c r="I20" s="118"/>
      <c r="J20" s="116"/>
      <c r="K20" s="342"/>
      <c r="L20" s="117"/>
      <c r="M20" s="298">
        <f t="shared" si="0"/>
        <v>0</v>
      </c>
      <c r="N20" s="1"/>
      <c r="O20" s="1"/>
      <c r="P20" s="1"/>
    </row>
    <row r="21" spans="1:16" ht="14.25" thickTop="1" thickBot="1" x14ac:dyDescent="0.25">
      <c r="A21" s="589"/>
      <c r="B21" s="119"/>
      <c r="C21" s="120"/>
      <c r="D21" s="121">
        <f t="shared" ref="D21:J21" si="1">+SUM(D8:D20)</f>
        <v>26210</v>
      </c>
      <c r="E21" s="121">
        <f t="shared" si="1"/>
        <v>3.85</v>
      </c>
      <c r="F21" s="121">
        <f t="shared" si="1"/>
        <v>0</v>
      </c>
      <c r="G21" s="121">
        <f t="shared" si="1"/>
        <v>1887.52</v>
      </c>
      <c r="H21" s="124">
        <f t="shared" si="1"/>
        <v>857.4</v>
      </c>
      <c r="I21" s="122">
        <f t="shared" si="1"/>
        <v>28954.920000000002</v>
      </c>
      <c r="J21" s="122">
        <f t="shared" si="1"/>
        <v>3.85</v>
      </c>
      <c r="K21" s="343"/>
      <c r="L21" s="123">
        <f>+SUM(L8:L20)</f>
        <v>0</v>
      </c>
      <c r="M21" s="618">
        <f>+SUM(M7:M20)</f>
        <v>51494.810000000005</v>
      </c>
      <c r="N21" s="1"/>
      <c r="O21" s="1"/>
      <c r="P21" s="1"/>
    </row>
    <row r="22" spans="1:16" ht="13.5" thickTop="1" x14ac:dyDescent="0.2">
      <c r="A22" s="585"/>
      <c r="B22" s="1"/>
      <c r="C22" s="1"/>
      <c r="D22" s="1"/>
      <c r="E22" s="1"/>
      <c r="F22" s="1"/>
      <c r="G22" s="1"/>
      <c r="H22" s="1"/>
      <c r="I22" s="26"/>
      <c r="J22" s="26"/>
      <c r="K22" s="26"/>
      <c r="L22" s="26"/>
      <c r="M22" s="36"/>
      <c r="N22" s="1"/>
      <c r="O22" s="1"/>
      <c r="P22" s="1"/>
    </row>
    <row r="23" spans="1:16" x14ac:dyDescent="0.2">
      <c r="A23" s="585"/>
      <c r="B23" s="1"/>
      <c r="C23" s="1" t="s">
        <v>260</v>
      </c>
      <c r="D23" s="1"/>
      <c r="E23" s="1"/>
      <c r="F23" s="73">
        <f>D21+E21+F21+G21+H21</f>
        <v>28958.77</v>
      </c>
      <c r="G23" s="73"/>
      <c r="H23" s="1"/>
      <c r="I23" s="26"/>
      <c r="J23" s="26" t="s">
        <v>251</v>
      </c>
      <c r="K23" s="26"/>
      <c r="L23" s="26"/>
      <c r="M23" s="619">
        <f>'Cash book'!I47</f>
        <v>8189.99</v>
      </c>
      <c r="N23" s="12"/>
      <c r="O23" s="1"/>
      <c r="P23" s="1"/>
    </row>
    <row r="24" spans="1:16" ht="13.5" thickBot="1" x14ac:dyDescent="0.25">
      <c r="A24" s="585"/>
      <c r="B24" s="1"/>
      <c r="C24" s="1" t="s">
        <v>261</v>
      </c>
      <c r="D24" s="1"/>
      <c r="F24" s="139">
        <f>F23</f>
        <v>28958.77</v>
      </c>
      <c r="G24" s="1"/>
      <c r="H24" s="1"/>
      <c r="I24" s="26"/>
      <c r="J24" s="26"/>
      <c r="K24" s="26"/>
      <c r="L24" s="26"/>
      <c r="M24" s="620">
        <f>+M21-M23</f>
        <v>43304.820000000007</v>
      </c>
      <c r="N24" s="200"/>
      <c r="O24" s="1"/>
      <c r="P24" s="1"/>
    </row>
    <row r="25" spans="1:16" ht="13.5" thickTop="1" x14ac:dyDescent="0.2">
      <c r="A25" s="585"/>
      <c r="B25" s="1"/>
      <c r="C25" s="1"/>
      <c r="D25" s="1"/>
      <c r="E25" s="1"/>
      <c r="F25" s="1"/>
      <c r="G25" s="1"/>
      <c r="H25" s="1"/>
      <c r="I25" s="1"/>
      <c r="J25" s="1"/>
      <c r="K25" s="1"/>
      <c r="L25" s="1"/>
      <c r="M25" s="1"/>
      <c r="N25" s="12"/>
      <c r="O25" s="1"/>
      <c r="P25" s="1"/>
    </row>
    <row r="26" spans="1:16" x14ac:dyDescent="0.2">
      <c r="A26" s="585"/>
      <c r="B26" s="1"/>
      <c r="C26" s="1"/>
      <c r="D26" s="1"/>
      <c r="E26" s="1"/>
      <c r="F26" s="1"/>
      <c r="G26" s="1"/>
      <c r="H26" s="28" t="s">
        <v>22</v>
      </c>
      <c r="I26" s="29">
        <v>8560.9500000000007</v>
      </c>
      <c r="J26" s="1"/>
      <c r="K26" s="1"/>
      <c r="L26" s="1"/>
      <c r="M26" s="1"/>
      <c r="N26" s="1"/>
      <c r="O26" s="1"/>
      <c r="P26" s="1"/>
    </row>
    <row r="27" spans="1:16" x14ac:dyDescent="0.2">
      <c r="A27" s="585"/>
      <c r="B27" s="1"/>
      <c r="C27" s="1"/>
      <c r="D27" s="1"/>
      <c r="E27" s="1"/>
      <c r="F27" s="1"/>
      <c r="G27" s="1"/>
      <c r="H27" s="28" t="s">
        <v>457</v>
      </c>
      <c r="I27" s="29">
        <v>35002.85</v>
      </c>
      <c r="J27" s="1"/>
      <c r="K27" s="1"/>
      <c r="L27" s="1"/>
      <c r="M27" s="1"/>
      <c r="N27" s="1"/>
      <c r="O27" s="1"/>
      <c r="P27" s="1"/>
    </row>
    <row r="28" spans="1:16" x14ac:dyDescent="0.2">
      <c r="A28" s="585"/>
      <c r="B28" s="1"/>
      <c r="C28" s="1"/>
      <c r="D28" s="1"/>
      <c r="E28" s="1"/>
      <c r="F28" s="1"/>
      <c r="G28" s="1"/>
      <c r="H28" s="28" t="s">
        <v>23</v>
      </c>
      <c r="I28" s="707">
        <v>-258.98</v>
      </c>
      <c r="J28" s="1"/>
      <c r="K28" s="1"/>
      <c r="L28" s="1"/>
      <c r="M28" s="1"/>
      <c r="N28" s="1"/>
      <c r="O28" s="1"/>
      <c r="P28" s="1"/>
    </row>
    <row r="29" spans="1:16" x14ac:dyDescent="0.2">
      <c r="A29" s="585"/>
      <c r="B29" s="1"/>
      <c r="C29" s="1"/>
      <c r="D29" s="1"/>
      <c r="E29" s="1"/>
      <c r="F29" s="1"/>
      <c r="G29" s="1"/>
      <c r="H29" s="28"/>
      <c r="I29" s="29"/>
      <c r="J29" s="1"/>
      <c r="K29" s="1"/>
      <c r="L29" s="1"/>
      <c r="M29" s="1"/>
      <c r="N29" s="1"/>
      <c r="O29" s="1"/>
      <c r="P29" s="1"/>
    </row>
    <row r="30" spans="1:16" x14ac:dyDescent="0.2">
      <c r="A30" s="585"/>
      <c r="B30" s="1"/>
      <c r="C30" s="1"/>
      <c r="D30" s="1"/>
      <c r="E30" s="1"/>
      <c r="F30" s="1"/>
      <c r="J30" s="1"/>
      <c r="K30" s="1"/>
      <c r="L30" s="1"/>
      <c r="M30" s="1"/>
      <c r="N30" s="1"/>
      <c r="O30" s="1"/>
      <c r="P30" s="1"/>
    </row>
    <row r="31" spans="1:16" x14ac:dyDescent="0.2">
      <c r="A31" s="585"/>
      <c r="B31" s="1"/>
      <c r="C31" s="1"/>
      <c r="D31" s="1"/>
      <c r="E31" s="1"/>
      <c r="F31" s="1"/>
      <c r="G31" s="1"/>
      <c r="H31" s="1"/>
      <c r="I31" s="14"/>
      <c r="J31" s="1"/>
      <c r="K31" s="1"/>
      <c r="L31" s="1"/>
      <c r="M31" s="1"/>
      <c r="N31" s="1"/>
      <c r="O31" s="1"/>
      <c r="P31" s="1"/>
    </row>
    <row r="32" spans="1:16" ht="13.5" thickBot="1" x14ac:dyDescent="0.25">
      <c r="A32" s="585"/>
      <c r="B32" s="1"/>
      <c r="C32" s="1"/>
      <c r="D32" s="1"/>
      <c r="E32" s="1"/>
      <c r="F32" s="601" t="s">
        <v>667</v>
      </c>
      <c r="G32" s="1"/>
      <c r="H32" s="1"/>
      <c r="I32" s="30">
        <f>+I26+I27+I28</f>
        <v>43304.82</v>
      </c>
      <c r="J32" s="29">
        <f>SUM(I32-M24)</f>
        <v>-7.2759576141834259E-12</v>
      </c>
      <c r="K32" s="705"/>
      <c r="L32" s="1"/>
      <c r="M32" s="1"/>
      <c r="N32" s="1"/>
      <c r="O32" s="1"/>
      <c r="P32" s="1"/>
    </row>
    <row r="33" spans="1:16" ht="13.5" thickTop="1" x14ac:dyDescent="0.2">
      <c r="A33" s="585"/>
      <c r="B33" s="1"/>
      <c r="C33" s="1"/>
      <c r="D33" s="1"/>
      <c r="E33" s="1"/>
      <c r="F33" s="1"/>
      <c r="G33" s="1"/>
      <c r="H33" s="1"/>
      <c r="I33" s="1"/>
      <c r="J33" s="1"/>
      <c r="K33" s="1"/>
      <c r="L33" s="1"/>
      <c r="M33" s="1"/>
      <c r="N33" s="1"/>
      <c r="O33" s="1"/>
      <c r="P33" s="1"/>
    </row>
    <row r="34" spans="1:16" x14ac:dyDescent="0.2">
      <c r="A34" s="585"/>
      <c r="B34" s="1"/>
      <c r="C34" s="1"/>
      <c r="D34" s="1"/>
      <c r="E34" s="1"/>
      <c r="F34" s="1"/>
      <c r="G34" s="1"/>
      <c r="H34" s="1"/>
      <c r="I34" s="1"/>
      <c r="J34" s="1"/>
      <c r="K34" s="1"/>
      <c r="L34" s="1"/>
      <c r="M34" s="1"/>
      <c r="N34" s="1"/>
      <c r="O34" s="1"/>
      <c r="P34" s="1"/>
    </row>
    <row r="35" spans="1:16" x14ac:dyDescent="0.2">
      <c r="A35" s="586" t="s">
        <v>1</v>
      </c>
      <c r="B35" s="20" t="s">
        <v>27</v>
      </c>
      <c r="C35" s="110" t="s">
        <v>4</v>
      </c>
      <c r="D35" s="113"/>
      <c r="E35" s="114"/>
      <c r="F35" s="114" t="s">
        <v>29</v>
      </c>
      <c r="G35" s="114"/>
      <c r="H35" s="115"/>
      <c r="I35" s="21"/>
      <c r="J35" s="21" t="s">
        <v>243</v>
      </c>
      <c r="K35" s="21"/>
      <c r="L35" s="115"/>
      <c r="M35" s="616" t="s">
        <v>18</v>
      </c>
      <c r="N35" s="1"/>
      <c r="O35" s="1"/>
      <c r="P35" s="1"/>
    </row>
    <row r="36" spans="1:16" x14ac:dyDescent="0.2">
      <c r="A36" s="587"/>
      <c r="B36" s="105" t="s">
        <v>67</v>
      </c>
      <c r="C36" s="759" t="s">
        <v>21</v>
      </c>
      <c r="D36" s="105" t="s">
        <v>19</v>
      </c>
      <c r="E36" s="105" t="s">
        <v>20</v>
      </c>
      <c r="F36" s="105" t="s">
        <v>212</v>
      </c>
      <c r="G36" s="105" t="s">
        <v>10</v>
      </c>
      <c r="H36" s="108" t="s">
        <v>9</v>
      </c>
      <c r="I36" s="20" t="s">
        <v>17</v>
      </c>
      <c r="J36" s="20" t="s">
        <v>246</v>
      </c>
      <c r="K36" s="20" t="s">
        <v>376</v>
      </c>
      <c r="L36" s="112" t="s">
        <v>247</v>
      </c>
      <c r="M36" s="625"/>
      <c r="N36" s="1"/>
      <c r="O36" s="1"/>
      <c r="P36" s="1"/>
    </row>
    <row r="37" spans="1:16" x14ac:dyDescent="0.2">
      <c r="A37" s="614" t="s">
        <v>468</v>
      </c>
      <c r="B37" s="615"/>
      <c r="C37" s="760"/>
      <c r="D37" s="615"/>
      <c r="E37" s="615"/>
      <c r="F37" s="615"/>
      <c r="G37" s="615"/>
      <c r="H37" s="615"/>
      <c r="I37" s="615"/>
      <c r="J37" s="615"/>
      <c r="K37" s="615"/>
      <c r="L37" s="615"/>
      <c r="M37" s="761">
        <f>M24</f>
        <v>43304.820000000007</v>
      </c>
      <c r="N37" s="1"/>
      <c r="O37" s="1"/>
      <c r="P37" s="1"/>
    </row>
    <row r="38" spans="1:16" x14ac:dyDescent="0.2">
      <c r="A38" s="550">
        <v>44764</v>
      </c>
      <c r="B38" s="607" t="s">
        <v>708</v>
      </c>
      <c r="C38" s="608" t="s">
        <v>10</v>
      </c>
      <c r="D38" s="770"/>
      <c r="E38" s="770"/>
      <c r="F38" s="771"/>
      <c r="G38" s="609">
        <v>774.34</v>
      </c>
      <c r="H38" s="610"/>
      <c r="I38" s="611">
        <v>774.34</v>
      </c>
      <c r="J38" s="32"/>
      <c r="K38" s="32"/>
      <c r="L38" s="109"/>
      <c r="M38" s="234">
        <f t="shared" ref="M38:M43" si="2">+SUM(I38:L38)</f>
        <v>774.34</v>
      </c>
      <c r="N38" s="1"/>
      <c r="O38" s="1"/>
      <c r="P38" s="1"/>
    </row>
    <row r="39" spans="1:16" x14ac:dyDescent="0.2">
      <c r="A39" s="550">
        <v>44820</v>
      </c>
      <c r="B39" s="607" t="s">
        <v>820</v>
      </c>
      <c r="C39" s="608" t="s">
        <v>819</v>
      </c>
      <c r="D39" s="770"/>
      <c r="E39" s="770"/>
      <c r="F39" s="771">
        <v>6547</v>
      </c>
      <c r="G39" s="609"/>
      <c r="H39" s="610"/>
      <c r="I39" s="611">
        <v>6547</v>
      </c>
      <c r="J39" s="190"/>
      <c r="K39" s="190"/>
      <c r="L39" s="109"/>
      <c r="M39" s="234">
        <f t="shared" si="2"/>
        <v>6547</v>
      </c>
      <c r="N39" s="1"/>
      <c r="O39" s="1"/>
      <c r="P39" s="1"/>
    </row>
    <row r="40" spans="1:16" x14ac:dyDescent="0.2">
      <c r="A40" s="550"/>
      <c r="B40" s="604"/>
      <c r="C40" s="605"/>
      <c r="D40" s="16"/>
      <c r="E40" s="16"/>
      <c r="F40" s="15"/>
      <c r="G40" s="15"/>
      <c r="H40" s="109"/>
      <c r="I40" s="15"/>
      <c r="J40" s="35"/>
      <c r="K40" s="344"/>
      <c r="L40" s="198"/>
      <c r="M40" s="234">
        <f t="shared" si="2"/>
        <v>0</v>
      </c>
      <c r="N40" s="1"/>
      <c r="O40" s="1"/>
      <c r="P40" s="1"/>
    </row>
    <row r="41" spans="1:16" x14ac:dyDescent="0.2">
      <c r="A41" s="550"/>
      <c r="B41" s="602"/>
      <c r="C41" s="773"/>
      <c r="D41" s="22"/>
      <c r="E41" s="35"/>
      <c r="F41" s="34"/>
      <c r="G41" s="34"/>
      <c r="H41" s="109"/>
      <c r="I41" s="35"/>
      <c r="J41" s="34"/>
      <c r="K41" s="232"/>
      <c r="L41" s="109"/>
      <c r="M41" s="234">
        <f t="shared" si="2"/>
        <v>0</v>
      </c>
      <c r="N41" s="1"/>
      <c r="O41" s="1"/>
      <c r="P41" s="1"/>
    </row>
    <row r="42" spans="1:16" x14ac:dyDescent="0.2">
      <c r="A42" s="550"/>
      <c r="B42" s="548"/>
      <c r="C42" s="549"/>
      <c r="D42" s="529"/>
      <c r="E42" s="33"/>
      <c r="F42" s="34"/>
      <c r="G42" s="34"/>
      <c r="H42" s="109"/>
      <c r="I42" s="35"/>
      <c r="J42" s="34"/>
      <c r="K42" s="232"/>
      <c r="L42" s="109"/>
      <c r="M42" s="234">
        <f t="shared" si="2"/>
        <v>0</v>
      </c>
      <c r="N42" s="1"/>
      <c r="O42" s="1"/>
      <c r="P42" s="1"/>
    </row>
    <row r="43" spans="1:16" x14ac:dyDescent="0.2">
      <c r="A43" s="550"/>
      <c r="B43" s="22"/>
      <c r="C43" s="23"/>
      <c r="D43" s="16"/>
      <c r="E43" s="16"/>
      <c r="F43" s="15"/>
      <c r="G43" s="15"/>
      <c r="H43" s="109"/>
      <c r="I43" s="15"/>
      <c r="J43" s="15"/>
      <c r="K43" s="339"/>
      <c r="L43" s="109"/>
      <c r="M43" s="234">
        <f t="shared" si="2"/>
        <v>0</v>
      </c>
      <c r="N43" s="1"/>
      <c r="O43" s="1"/>
      <c r="P43" s="1"/>
    </row>
    <row r="44" spans="1:16" x14ac:dyDescent="0.2">
      <c r="A44" s="550"/>
      <c r="B44" s="22"/>
      <c r="C44" s="31"/>
      <c r="D44" s="22"/>
      <c r="E44" s="33"/>
      <c r="F44" s="33"/>
      <c r="G44" s="34"/>
      <c r="H44" s="109"/>
      <c r="I44" s="35"/>
      <c r="J44" s="35"/>
      <c r="K44" s="344"/>
      <c r="L44" s="109"/>
      <c r="M44" s="234">
        <f t="shared" ref="M44:M49" si="3">+SUM(I44:L44)</f>
        <v>0</v>
      </c>
      <c r="N44" s="1"/>
      <c r="O44" s="1"/>
      <c r="P44" s="1"/>
    </row>
    <row r="45" spans="1:16" x14ac:dyDescent="0.2">
      <c r="A45" s="550"/>
      <c r="B45" s="22"/>
      <c r="C45" s="31"/>
      <c r="D45" s="22"/>
      <c r="E45" s="22"/>
      <c r="F45" s="33"/>
      <c r="G45" s="34"/>
      <c r="H45" s="109"/>
      <c r="I45" s="25"/>
      <c r="J45" s="25"/>
      <c r="K45" s="341"/>
      <c r="L45" s="109"/>
      <c r="M45" s="234">
        <f t="shared" si="3"/>
        <v>0</v>
      </c>
      <c r="N45" s="1"/>
      <c r="O45" s="1"/>
      <c r="P45" s="1"/>
    </row>
    <row r="46" spans="1:16" x14ac:dyDescent="0.2">
      <c r="A46" s="550"/>
      <c r="B46" s="22"/>
      <c r="C46" s="31"/>
      <c r="D46" s="22"/>
      <c r="E46" s="22"/>
      <c r="F46" s="33"/>
      <c r="G46" s="34"/>
      <c r="H46" s="109"/>
      <c r="I46" s="35"/>
      <c r="J46" s="35"/>
      <c r="K46" s="344"/>
      <c r="L46" s="109"/>
      <c r="M46" s="234">
        <f t="shared" si="3"/>
        <v>0</v>
      </c>
      <c r="N46" s="1"/>
      <c r="O46" s="1"/>
      <c r="P46" s="1"/>
    </row>
    <row r="47" spans="1:16" x14ac:dyDescent="0.2">
      <c r="A47" s="550"/>
      <c r="B47" s="22"/>
      <c r="C47" s="31"/>
      <c r="D47" s="22"/>
      <c r="E47" s="22"/>
      <c r="F47" s="11"/>
      <c r="G47" s="34"/>
      <c r="H47" s="109"/>
      <c r="I47" s="35"/>
      <c r="J47" s="35"/>
      <c r="K47" s="344"/>
      <c r="L47" s="109"/>
      <c r="M47" s="234">
        <f t="shared" si="3"/>
        <v>0</v>
      </c>
      <c r="N47" s="1"/>
      <c r="O47" s="1"/>
      <c r="P47" s="1"/>
    </row>
    <row r="48" spans="1:16" x14ac:dyDescent="0.2">
      <c r="A48" s="550"/>
      <c r="B48" s="22"/>
      <c r="C48" s="31"/>
      <c r="D48" s="22"/>
      <c r="E48" s="22"/>
      <c r="F48" s="8"/>
      <c r="G48" s="34"/>
      <c r="H48" s="109"/>
      <c r="I48" s="35"/>
      <c r="J48" s="35"/>
      <c r="K48" s="344"/>
      <c r="L48" s="109"/>
      <c r="M48" s="234">
        <f t="shared" si="3"/>
        <v>0</v>
      </c>
      <c r="N48" s="1"/>
      <c r="O48" s="1"/>
      <c r="P48" s="1"/>
    </row>
    <row r="49" spans="1:16" ht="13.5" thickBot="1" x14ac:dyDescent="0.25">
      <c r="A49" s="351"/>
      <c r="B49" s="8"/>
      <c r="C49" s="8"/>
      <c r="D49" s="8"/>
      <c r="E49" s="8"/>
      <c r="F49" s="8"/>
      <c r="G49" s="34"/>
      <c r="H49" s="109"/>
      <c r="I49" s="33"/>
      <c r="J49" s="35"/>
      <c r="K49" s="344"/>
      <c r="L49" s="109"/>
      <c r="M49" s="234">
        <f t="shared" si="3"/>
        <v>0</v>
      </c>
      <c r="N49" s="1"/>
      <c r="O49" s="1"/>
      <c r="P49" s="1"/>
    </row>
    <row r="50" spans="1:16" ht="14.25" thickTop="1" thickBot="1" x14ac:dyDescent="0.25">
      <c r="A50" s="589"/>
      <c r="B50" s="119"/>
      <c r="C50" s="120"/>
      <c r="D50" s="121">
        <f>+SUM(D39:D48)</f>
        <v>0</v>
      </c>
      <c r="E50" s="121">
        <f>+SUM(E38:E48)</f>
        <v>0</v>
      </c>
      <c r="F50" s="121">
        <f>+SUM(F37:F48)</f>
        <v>6547</v>
      </c>
      <c r="G50" s="121">
        <f>+SUM(G37:G48)</f>
        <v>774.34</v>
      </c>
      <c r="H50" s="121">
        <f>+SUM(H38:H48)</f>
        <v>0</v>
      </c>
      <c r="I50" s="122">
        <f>+SUM(I37:I48)</f>
        <v>7321.34</v>
      </c>
      <c r="J50" s="122">
        <f>+SUM(J37:J48)</f>
        <v>0</v>
      </c>
      <c r="K50" s="343"/>
      <c r="L50" s="123">
        <f>+SUM(L37:L48)</f>
        <v>0</v>
      </c>
      <c r="M50" s="618">
        <f>SUM(M36:M49)</f>
        <v>50626.16</v>
      </c>
      <c r="N50" s="1"/>
      <c r="O50" s="1"/>
      <c r="P50" s="1"/>
    </row>
    <row r="51" spans="1:16" ht="13.5" thickTop="1" x14ac:dyDescent="0.2">
      <c r="A51" s="585"/>
      <c r="B51" s="1"/>
      <c r="C51" s="1"/>
      <c r="D51" s="1"/>
      <c r="E51" s="1"/>
      <c r="F51" s="1"/>
      <c r="G51" s="1"/>
      <c r="H51" s="1"/>
      <c r="I51" s="26"/>
      <c r="J51" s="26"/>
      <c r="K51" s="26"/>
      <c r="L51" s="26"/>
      <c r="M51" s="36"/>
      <c r="N51" s="1"/>
      <c r="O51" s="1"/>
      <c r="P51" s="1"/>
    </row>
    <row r="52" spans="1:16" x14ac:dyDescent="0.2">
      <c r="A52" s="585"/>
      <c r="B52" s="1"/>
      <c r="C52" s="1" t="s">
        <v>260</v>
      </c>
      <c r="D52" s="1"/>
      <c r="E52" s="1"/>
      <c r="F52" s="27">
        <f>D50+E50+F50+G50+H50</f>
        <v>7321.34</v>
      </c>
      <c r="G52" s="27"/>
      <c r="H52" s="1"/>
      <c r="I52" s="26"/>
      <c r="J52" s="26" t="s">
        <v>248</v>
      </c>
      <c r="K52" s="26"/>
      <c r="L52" s="26"/>
      <c r="M52" s="619">
        <f>'Cash book'!I95</f>
        <v>7357.36</v>
      </c>
      <c r="N52" s="1"/>
      <c r="O52" s="1"/>
      <c r="P52" s="1"/>
    </row>
    <row r="53" spans="1:16" ht="13.5" thickBot="1" x14ac:dyDescent="0.25">
      <c r="A53" s="585"/>
      <c r="B53" s="1"/>
      <c r="C53" s="1" t="s">
        <v>261</v>
      </c>
      <c r="D53" s="1"/>
      <c r="E53" s="1"/>
      <c r="F53" s="24">
        <f>F52+F24</f>
        <v>36280.11</v>
      </c>
      <c r="G53" s="1"/>
      <c r="H53" s="1"/>
      <c r="I53" s="26"/>
      <c r="J53" s="26"/>
      <c r="K53" s="26"/>
      <c r="L53" s="26"/>
      <c r="M53" s="620">
        <f>+M50-M52</f>
        <v>43268.800000000003</v>
      </c>
      <c r="N53" s="1"/>
      <c r="O53" s="1"/>
      <c r="P53" s="1"/>
    </row>
    <row r="54" spans="1:16" ht="13.5" thickTop="1" x14ac:dyDescent="0.2">
      <c r="A54" s="585"/>
      <c r="B54" s="1"/>
      <c r="C54" s="1"/>
      <c r="D54" s="1"/>
      <c r="E54" s="1"/>
      <c r="F54" s="1"/>
      <c r="G54" s="1"/>
      <c r="H54" s="1"/>
      <c r="I54" s="1"/>
      <c r="J54" s="1"/>
      <c r="K54" s="1"/>
      <c r="L54" s="1"/>
      <c r="M54" s="1"/>
      <c r="N54" s="1"/>
      <c r="O54" s="1"/>
      <c r="P54" s="1"/>
    </row>
    <row r="55" spans="1:16" x14ac:dyDescent="0.2">
      <c r="A55" s="585"/>
      <c r="B55" s="1"/>
      <c r="C55" s="1"/>
      <c r="D55" s="1"/>
      <c r="E55" s="1"/>
      <c r="F55" s="1"/>
      <c r="G55" s="1"/>
      <c r="H55" s="28" t="s">
        <v>22</v>
      </c>
      <c r="I55" s="707">
        <v>8365.9500000000007</v>
      </c>
      <c r="J55" s="1"/>
      <c r="K55" s="1"/>
      <c r="L55" s="1"/>
      <c r="M55" s="1"/>
      <c r="N55" s="1"/>
      <c r="O55" s="1"/>
      <c r="P55" s="1"/>
    </row>
    <row r="56" spans="1:16" x14ac:dyDescent="0.2">
      <c r="A56" s="585"/>
      <c r="B56" s="1"/>
      <c r="C56" s="1"/>
      <c r="D56" s="1"/>
      <c r="E56" s="1"/>
      <c r="F56" s="1"/>
      <c r="G56" s="1"/>
      <c r="H56" s="28" t="s">
        <v>245</v>
      </c>
      <c r="I56" s="29">
        <v>35002.85</v>
      </c>
      <c r="J56" s="1"/>
      <c r="K56" s="1"/>
      <c r="L56" s="1"/>
      <c r="M56" s="1"/>
      <c r="N56" s="1"/>
      <c r="O56" s="1"/>
      <c r="P56" s="1"/>
    </row>
    <row r="57" spans="1:16" x14ac:dyDescent="0.2">
      <c r="A57" s="585"/>
      <c r="B57" s="1"/>
      <c r="C57" s="1"/>
      <c r="D57" s="1"/>
      <c r="E57" s="1"/>
      <c r="F57" s="1"/>
      <c r="G57" s="1"/>
      <c r="H57" s="28"/>
      <c r="I57" s="29"/>
      <c r="J57" s="1"/>
      <c r="K57" s="1"/>
      <c r="L57" s="634"/>
      <c r="M57" s="1"/>
      <c r="N57" s="1"/>
      <c r="O57" s="1"/>
      <c r="P57" s="1"/>
    </row>
    <row r="58" spans="1:16" x14ac:dyDescent="0.2">
      <c r="A58" s="585"/>
      <c r="B58" s="1"/>
      <c r="C58" s="1"/>
      <c r="D58" s="1"/>
      <c r="E58" s="1"/>
      <c r="F58" s="1"/>
      <c r="G58" s="1"/>
      <c r="H58" s="28"/>
      <c r="I58" s="29"/>
      <c r="J58" s="1"/>
      <c r="K58" s="1"/>
      <c r="L58" s="1"/>
      <c r="M58" s="1"/>
      <c r="N58" s="1"/>
      <c r="O58" s="1"/>
      <c r="P58" s="1"/>
    </row>
    <row r="59" spans="1:16" x14ac:dyDescent="0.2">
      <c r="A59" s="585"/>
      <c r="B59" s="1"/>
      <c r="C59" s="1"/>
      <c r="D59" s="1"/>
      <c r="E59" s="1"/>
      <c r="F59" s="1"/>
      <c r="G59" s="1" t="s">
        <v>23</v>
      </c>
      <c r="H59" s="1"/>
      <c r="I59" s="84">
        <v>-100</v>
      </c>
      <c r="J59" s="29">
        <f>SUM(I61-M53)</f>
        <v>0</v>
      </c>
      <c r="K59" s="1"/>
      <c r="L59" s="634"/>
      <c r="M59" s="1"/>
      <c r="N59" s="1"/>
      <c r="O59" s="1"/>
      <c r="P59" s="1"/>
    </row>
    <row r="60" spans="1:16" x14ac:dyDescent="0.2">
      <c r="A60" s="585"/>
      <c r="B60" s="1"/>
      <c r="C60" s="1"/>
      <c r="D60" s="1"/>
      <c r="E60" s="1"/>
      <c r="F60" s="1"/>
      <c r="G60" s="1"/>
      <c r="H60" s="1"/>
      <c r="I60" s="14"/>
      <c r="J60" s="1"/>
      <c r="K60" s="1"/>
      <c r="L60" s="1"/>
      <c r="M60" s="1"/>
      <c r="N60" s="1"/>
      <c r="O60" s="1"/>
      <c r="P60" s="1"/>
    </row>
    <row r="61" spans="1:16" ht="13.5" thickBot="1" x14ac:dyDescent="0.25">
      <c r="A61" s="585"/>
      <c r="B61" s="1"/>
      <c r="C61" s="1"/>
      <c r="D61" s="1"/>
      <c r="E61" s="1"/>
      <c r="F61" s="601" t="s">
        <v>666</v>
      </c>
      <c r="G61" s="1"/>
      <c r="H61" s="1"/>
      <c r="I61" s="30">
        <f>+I55+I56+I57+I58+I59</f>
        <v>43268.800000000003</v>
      </c>
      <c r="J61" s="1"/>
      <c r="K61" s="1"/>
      <c r="L61" s="1"/>
      <c r="M61" s="1"/>
      <c r="N61" s="1"/>
      <c r="O61" s="1"/>
      <c r="P61" s="1"/>
    </row>
    <row r="62" spans="1:16" ht="13.5" thickTop="1" x14ac:dyDescent="0.2">
      <c r="A62" s="585"/>
      <c r="B62" s="1"/>
      <c r="C62" s="1"/>
      <c r="D62" s="1"/>
      <c r="E62" s="1"/>
      <c r="F62" s="1"/>
      <c r="G62" s="1"/>
      <c r="H62" s="1"/>
      <c r="I62" s="1"/>
      <c r="J62" s="1"/>
      <c r="K62" s="1"/>
      <c r="L62" s="1"/>
      <c r="M62" s="1"/>
      <c r="N62" s="1"/>
      <c r="O62" s="1"/>
      <c r="P62" s="1"/>
    </row>
    <row r="63" spans="1:16" x14ac:dyDescent="0.2">
      <c r="A63" s="586" t="s">
        <v>1</v>
      </c>
      <c r="B63" s="20" t="s">
        <v>27</v>
      </c>
      <c r="C63" s="110" t="s">
        <v>4</v>
      </c>
      <c r="D63" s="113"/>
      <c r="E63" s="114"/>
      <c r="F63" s="114" t="s">
        <v>29</v>
      </c>
      <c r="G63" s="114"/>
      <c r="H63" s="115"/>
      <c r="I63" s="21"/>
      <c r="J63" s="21" t="s">
        <v>243</v>
      </c>
      <c r="K63" s="21"/>
      <c r="L63" s="115"/>
      <c r="M63" s="616" t="s">
        <v>18</v>
      </c>
      <c r="N63" s="1"/>
      <c r="O63" s="1"/>
      <c r="P63" s="1"/>
    </row>
    <row r="64" spans="1:16" x14ac:dyDescent="0.2">
      <c r="A64" s="587"/>
      <c r="B64" s="105" t="s">
        <v>67</v>
      </c>
      <c r="C64" s="759" t="s">
        <v>21</v>
      </c>
      <c r="D64" s="105" t="s">
        <v>19</v>
      </c>
      <c r="E64" s="105" t="s">
        <v>20</v>
      </c>
      <c r="F64" s="105" t="s">
        <v>212</v>
      </c>
      <c r="G64" s="105" t="s">
        <v>10</v>
      </c>
      <c r="H64" s="108" t="s">
        <v>9</v>
      </c>
      <c r="I64" s="20" t="s">
        <v>17</v>
      </c>
      <c r="J64" s="20" t="s">
        <v>246</v>
      </c>
      <c r="K64" s="20" t="s">
        <v>376</v>
      </c>
      <c r="L64" s="112" t="s">
        <v>247</v>
      </c>
      <c r="M64" s="625"/>
      <c r="N64" s="1"/>
      <c r="O64" s="1"/>
      <c r="P64" s="1"/>
    </row>
    <row r="65" spans="1:16" x14ac:dyDescent="0.2">
      <c r="A65" s="614" t="s">
        <v>468</v>
      </c>
      <c r="B65" s="615"/>
      <c r="C65" s="760"/>
      <c r="D65" s="615"/>
      <c r="E65" s="615"/>
      <c r="F65" s="615"/>
      <c r="G65" s="615"/>
      <c r="H65" s="615"/>
      <c r="I65" s="615"/>
      <c r="J65" s="615"/>
      <c r="K65" s="615"/>
      <c r="L65" s="615"/>
      <c r="M65" s="761">
        <f>M53</f>
        <v>43268.800000000003</v>
      </c>
      <c r="N65" s="1"/>
      <c r="O65" s="1"/>
      <c r="P65" s="1"/>
    </row>
    <row r="66" spans="1:16" x14ac:dyDescent="0.2">
      <c r="A66" s="550">
        <v>44851</v>
      </c>
      <c r="B66" s="607" t="s">
        <v>708</v>
      </c>
      <c r="C66" s="608" t="s">
        <v>853</v>
      </c>
      <c r="D66" s="770"/>
      <c r="E66" s="770"/>
      <c r="F66" s="771"/>
      <c r="G66" s="771">
        <v>519.59</v>
      </c>
      <c r="H66" s="1224"/>
      <c r="I66" s="611">
        <v>519.59</v>
      </c>
      <c r="J66" s="9"/>
      <c r="K66" s="345"/>
      <c r="L66" s="109"/>
      <c r="M66" s="234">
        <f>+SUM(I66:L66)</f>
        <v>519.59</v>
      </c>
      <c r="N66" s="1"/>
      <c r="O66" s="1"/>
      <c r="P66" s="1"/>
    </row>
    <row r="67" spans="1:16" x14ac:dyDescent="0.2">
      <c r="A67" s="550">
        <v>44881</v>
      </c>
      <c r="B67" s="607" t="s">
        <v>820</v>
      </c>
      <c r="C67" s="608" t="s">
        <v>852</v>
      </c>
      <c r="D67" s="16"/>
      <c r="E67" s="1225"/>
      <c r="F67" s="771">
        <v>200</v>
      </c>
      <c r="G67" s="771"/>
      <c r="H67" s="1224"/>
      <c r="I67" s="611">
        <v>200</v>
      </c>
      <c r="J67" s="35"/>
      <c r="K67" s="344"/>
      <c r="L67" s="109"/>
      <c r="M67" s="234">
        <f>+SUM(I67:L67)</f>
        <v>200</v>
      </c>
      <c r="N67" s="1"/>
      <c r="O67" s="1"/>
      <c r="P67" s="1"/>
    </row>
    <row r="68" spans="1:16" x14ac:dyDescent="0.2">
      <c r="A68" s="550">
        <v>44869</v>
      </c>
      <c r="B68" s="604" t="s">
        <v>751</v>
      </c>
      <c r="C68" s="605" t="s">
        <v>851</v>
      </c>
      <c r="D68" s="16"/>
      <c r="E68" s="1225"/>
      <c r="F68" s="1226"/>
      <c r="G68" s="1226"/>
      <c r="H68" s="1227">
        <v>187.86</v>
      </c>
      <c r="I68" s="15">
        <v>187.86</v>
      </c>
      <c r="J68" s="15"/>
      <c r="K68" s="339"/>
      <c r="L68" s="109"/>
      <c r="M68" s="234">
        <f>+SUM(I68:L68)</f>
        <v>187.86</v>
      </c>
      <c r="N68" s="1"/>
      <c r="O68" s="1"/>
      <c r="P68" s="1"/>
    </row>
    <row r="69" spans="1:16" x14ac:dyDescent="0.2">
      <c r="A69" s="550" t="s">
        <v>855</v>
      </c>
      <c r="B69" s="604" t="s">
        <v>705</v>
      </c>
      <c r="C69" s="605" t="s">
        <v>854</v>
      </c>
      <c r="D69" s="31"/>
      <c r="E69" s="889">
        <v>39.01</v>
      </c>
      <c r="F69" s="843"/>
      <c r="G69" s="850"/>
      <c r="H69" s="1227"/>
      <c r="I69" s="11"/>
      <c r="J69" s="15">
        <v>39.01</v>
      </c>
      <c r="K69" s="339"/>
      <c r="L69" s="109"/>
      <c r="M69" s="234">
        <f>+SUM(I69:L69)</f>
        <v>39.01</v>
      </c>
      <c r="N69" s="1"/>
      <c r="O69" s="1"/>
      <c r="P69" s="1"/>
    </row>
    <row r="70" spans="1:16" x14ac:dyDescent="0.2">
      <c r="A70" s="550"/>
      <c r="B70" s="602"/>
      <c r="C70" s="605"/>
      <c r="D70" s="16"/>
      <c r="E70" s="1225"/>
      <c r="F70" s="1226"/>
      <c r="G70" s="1226"/>
      <c r="H70" s="1227"/>
      <c r="I70" s="106"/>
      <c r="J70" s="15"/>
      <c r="K70" s="339"/>
      <c r="L70" s="109"/>
      <c r="M70" s="234">
        <f t="shared" ref="M70:M76" si="4">+SUM(I70:L70)</f>
        <v>0</v>
      </c>
      <c r="N70" s="1"/>
      <c r="O70" s="1"/>
      <c r="P70" s="1"/>
    </row>
    <row r="71" spans="1:16" x14ac:dyDescent="0.2">
      <c r="A71" s="550"/>
      <c r="B71" s="602"/>
      <c r="C71" s="23"/>
      <c r="D71" s="16"/>
      <c r="E71" s="1225"/>
      <c r="F71" s="1226"/>
      <c r="G71" s="1226"/>
      <c r="H71" s="1227"/>
      <c r="I71" s="15"/>
      <c r="J71" s="15"/>
      <c r="K71" s="339"/>
      <c r="L71" s="109"/>
      <c r="M71" s="234">
        <f t="shared" si="4"/>
        <v>0</v>
      </c>
      <c r="N71" s="1"/>
      <c r="O71" s="1"/>
      <c r="P71" s="1"/>
    </row>
    <row r="72" spans="1:16" x14ac:dyDescent="0.2">
      <c r="A72" s="550"/>
      <c r="B72" s="602"/>
      <c r="C72" s="23"/>
      <c r="D72" s="16"/>
      <c r="E72" s="1225"/>
      <c r="F72" s="1226"/>
      <c r="G72" s="1226"/>
      <c r="H72" s="1227"/>
      <c r="I72" s="25"/>
      <c r="J72" s="25"/>
      <c r="K72" s="341"/>
      <c r="L72" s="109"/>
      <c r="M72" s="234">
        <f t="shared" si="4"/>
        <v>0</v>
      </c>
      <c r="N72" s="1"/>
      <c r="O72" s="1"/>
      <c r="P72" s="1"/>
    </row>
    <row r="73" spans="1:16" x14ac:dyDescent="0.2">
      <c r="A73" s="550"/>
      <c r="B73" s="602"/>
      <c r="C73" s="605"/>
      <c r="D73" s="16"/>
      <c r="E73" s="1225"/>
      <c r="F73" s="1226"/>
      <c r="G73" s="1226"/>
      <c r="H73" s="1227"/>
      <c r="I73" s="15"/>
      <c r="J73" s="15"/>
      <c r="K73" s="339"/>
      <c r="L73" s="109"/>
      <c r="M73" s="234">
        <f t="shared" si="4"/>
        <v>0</v>
      </c>
      <c r="N73" s="1"/>
      <c r="O73" s="1"/>
      <c r="P73" s="1"/>
    </row>
    <row r="74" spans="1:16" x14ac:dyDescent="0.2">
      <c r="A74" s="550"/>
      <c r="B74" s="602"/>
      <c r="C74" s="23"/>
      <c r="D74" s="16"/>
      <c r="E74" s="1225"/>
      <c r="F74" s="1228"/>
      <c r="G74" s="1226"/>
      <c r="H74" s="1227"/>
      <c r="I74" s="15"/>
      <c r="J74" s="15"/>
      <c r="K74" s="339"/>
      <c r="L74" s="109"/>
      <c r="M74" s="234">
        <f t="shared" si="4"/>
        <v>0</v>
      </c>
      <c r="N74" s="1"/>
      <c r="O74" s="1"/>
      <c r="P74" s="1"/>
    </row>
    <row r="75" spans="1:16" x14ac:dyDescent="0.2">
      <c r="A75" s="550"/>
      <c r="B75" s="602"/>
      <c r="C75" s="605"/>
      <c r="D75" s="16"/>
      <c r="E75" s="1225"/>
      <c r="F75" s="1228"/>
      <c r="G75" s="1226"/>
      <c r="H75" s="1227"/>
      <c r="I75" s="15"/>
      <c r="J75" s="15"/>
      <c r="K75" s="339"/>
      <c r="L75" s="109"/>
      <c r="M75" s="234">
        <f t="shared" si="4"/>
        <v>0</v>
      </c>
      <c r="N75" s="1"/>
      <c r="O75" s="1"/>
      <c r="P75" s="1"/>
    </row>
    <row r="76" spans="1:16" ht="13.5" thickBot="1" x14ac:dyDescent="0.25">
      <c r="A76" s="351"/>
      <c r="B76" s="8"/>
      <c r="C76" s="9"/>
      <c r="D76" s="9"/>
      <c r="E76" s="1228"/>
      <c r="F76" s="1228"/>
      <c r="G76" s="1226"/>
      <c r="H76" s="1227"/>
      <c r="I76" s="15"/>
      <c r="J76" s="15"/>
      <c r="K76" s="339"/>
      <c r="L76" s="109"/>
      <c r="M76" s="234">
        <f t="shared" si="4"/>
        <v>0</v>
      </c>
      <c r="N76" s="1"/>
      <c r="O76" s="1"/>
      <c r="P76" s="1"/>
    </row>
    <row r="77" spans="1:16" ht="14.25" thickTop="1" thickBot="1" x14ac:dyDescent="0.25">
      <c r="A77" s="589"/>
      <c r="B77" s="119"/>
      <c r="C77" s="120"/>
      <c r="D77" s="121">
        <f>+SUM(D66:D75)</f>
        <v>0</v>
      </c>
      <c r="E77" s="121">
        <f>+SUM(E66:E75)</f>
        <v>39.01</v>
      </c>
      <c r="F77" s="121">
        <f>+SUM(F66:F75)</f>
        <v>200</v>
      </c>
      <c r="G77" s="121">
        <f>+SUM(G66:G75)</f>
        <v>519.59</v>
      </c>
      <c r="H77" s="121">
        <f>+SUM(H66:H75)</f>
        <v>187.86</v>
      </c>
      <c r="I77" s="122">
        <f>+SUM(I65:I75)</f>
        <v>907.45</v>
      </c>
      <c r="J77" s="122">
        <f>+SUM(J65:J75)</f>
        <v>39.01</v>
      </c>
      <c r="K77" s="343"/>
      <c r="L77" s="123">
        <f>+SUM(L65:L75)</f>
        <v>0</v>
      </c>
      <c r="M77" s="618">
        <f>SUM(M64:M76)</f>
        <v>44215.26</v>
      </c>
      <c r="N77" s="1"/>
      <c r="O77" s="1"/>
      <c r="P77" s="1"/>
    </row>
    <row r="78" spans="1:16" ht="13.5" thickTop="1" x14ac:dyDescent="0.2">
      <c r="A78" s="585"/>
      <c r="B78" s="1"/>
      <c r="C78" s="1"/>
      <c r="D78" s="1"/>
      <c r="E78" s="1"/>
      <c r="F78" s="1"/>
      <c r="G78" s="1"/>
      <c r="H78" s="1"/>
      <c r="I78" s="26"/>
      <c r="J78" s="26"/>
      <c r="K78" s="26"/>
      <c r="L78" s="26"/>
      <c r="M78" s="36"/>
      <c r="N78" s="1"/>
      <c r="O78" s="1"/>
      <c r="P78" s="1"/>
    </row>
    <row r="79" spans="1:16" x14ac:dyDescent="0.2">
      <c r="A79" s="585"/>
      <c r="B79" s="1"/>
      <c r="C79" s="1" t="s">
        <v>260</v>
      </c>
      <c r="D79" s="1"/>
      <c r="E79" s="1"/>
      <c r="F79" s="27">
        <f>D77+E77+F77+G77+H77</f>
        <v>946.46</v>
      </c>
      <c r="G79" s="27"/>
      <c r="H79" s="1"/>
      <c r="I79" s="26"/>
      <c r="J79" s="26" t="s">
        <v>249</v>
      </c>
      <c r="K79" s="26"/>
      <c r="L79" s="26"/>
      <c r="M79" s="619">
        <f>'Cash book'!I149</f>
        <v>12129.970000000001</v>
      </c>
      <c r="N79" s="1"/>
      <c r="O79" s="1"/>
      <c r="P79" s="1"/>
    </row>
    <row r="80" spans="1:16" ht="13.5" thickBot="1" x14ac:dyDescent="0.25">
      <c r="A80" s="585"/>
      <c r="B80" s="1"/>
      <c r="C80" s="1" t="s">
        <v>261</v>
      </c>
      <c r="D80" s="1"/>
      <c r="E80" s="1"/>
      <c r="F80" s="24">
        <f>F79+F53</f>
        <v>37226.57</v>
      </c>
      <c r="G80" s="1"/>
      <c r="H80" s="1"/>
      <c r="I80" s="26"/>
      <c r="J80" s="26"/>
      <c r="K80" s="26"/>
      <c r="L80" s="26"/>
      <c r="M80" s="620">
        <f>+M77-M79</f>
        <v>32085.29</v>
      </c>
      <c r="N80" s="1"/>
      <c r="O80" s="1"/>
      <c r="P80" s="1"/>
    </row>
    <row r="81" spans="1:16" ht="13.5" thickTop="1" x14ac:dyDescent="0.2">
      <c r="A81" s="585"/>
      <c r="B81" s="1"/>
      <c r="C81" s="1"/>
      <c r="D81" s="1"/>
      <c r="E81" s="1"/>
      <c r="F81" s="1"/>
      <c r="G81" s="1"/>
      <c r="H81" s="1"/>
      <c r="I81" s="1"/>
      <c r="J81" s="1"/>
      <c r="K81" s="1"/>
      <c r="L81" s="1"/>
      <c r="M81" s="1"/>
      <c r="N81" s="1"/>
      <c r="O81" s="1"/>
      <c r="P81" s="1"/>
    </row>
    <row r="82" spans="1:16" x14ac:dyDescent="0.2">
      <c r="A82" s="585"/>
      <c r="B82" s="1"/>
      <c r="C82" s="1"/>
      <c r="D82" s="1"/>
      <c r="E82" s="1"/>
      <c r="F82" s="1"/>
      <c r="G82" s="1"/>
      <c r="H82" s="28" t="s">
        <v>22</v>
      </c>
      <c r="I82" s="29">
        <v>3765.29</v>
      </c>
      <c r="J82" s="1"/>
      <c r="K82" s="1"/>
      <c r="L82" s="1"/>
      <c r="M82" s="1"/>
      <c r="N82" s="1"/>
      <c r="O82" s="1"/>
      <c r="P82" s="1"/>
    </row>
    <row r="83" spans="1:16" x14ac:dyDescent="0.2">
      <c r="A83" s="585"/>
      <c r="B83" s="1"/>
      <c r="C83" s="1"/>
      <c r="D83" s="1"/>
      <c r="E83" s="1"/>
      <c r="F83" s="1"/>
      <c r="G83" s="1"/>
      <c r="H83" s="28" t="s">
        <v>245</v>
      </c>
      <c r="I83" s="29">
        <v>28595</v>
      </c>
      <c r="J83" s="1"/>
      <c r="K83" s="1"/>
      <c r="L83" s="1"/>
      <c r="M83" s="1"/>
      <c r="N83" s="1"/>
      <c r="O83" s="1"/>
      <c r="P83" s="1"/>
    </row>
    <row r="84" spans="1:16" x14ac:dyDescent="0.2">
      <c r="A84" s="585"/>
      <c r="B84" s="1"/>
      <c r="C84" s="1"/>
      <c r="D84" s="1"/>
      <c r="E84" s="1"/>
      <c r="F84" s="1"/>
      <c r="G84" s="1"/>
      <c r="H84" s="28"/>
      <c r="I84" s="29"/>
      <c r="J84" s="1"/>
      <c r="K84" s="1"/>
      <c r="L84" s="1"/>
      <c r="M84" s="1"/>
      <c r="N84" s="1"/>
      <c r="O84" s="1"/>
      <c r="P84" s="1"/>
    </row>
    <row r="85" spans="1:16" x14ac:dyDescent="0.2">
      <c r="A85" s="585"/>
      <c r="B85" s="1"/>
      <c r="C85" s="1"/>
      <c r="D85" s="1"/>
      <c r="E85" s="1"/>
      <c r="F85" s="1"/>
      <c r="I85" s="62"/>
      <c r="J85" s="1"/>
      <c r="K85" s="1"/>
      <c r="L85" s="1"/>
      <c r="M85" s="1"/>
      <c r="N85" s="1"/>
      <c r="O85" s="1"/>
      <c r="P85" s="1"/>
    </row>
    <row r="86" spans="1:16" x14ac:dyDescent="0.2">
      <c r="A86" s="585"/>
      <c r="B86" s="1"/>
      <c r="C86" s="1"/>
      <c r="D86" s="1"/>
      <c r="E86" s="1"/>
      <c r="F86" s="1"/>
      <c r="G86" s="1" t="s">
        <v>23</v>
      </c>
      <c r="H86" s="1"/>
      <c r="I86" s="1">
        <v>-275</v>
      </c>
      <c r="J86" s="1"/>
      <c r="K86" s="1"/>
      <c r="L86" s="29"/>
      <c r="M86" s="1"/>
      <c r="N86" s="1"/>
      <c r="O86" s="1"/>
      <c r="P86" s="1"/>
    </row>
    <row r="87" spans="1:16" ht="13.5" thickBot="1" x14ac:dyDescent="0.25">
      <c r="A87" s="585"/>
      <c r="B87" s="1"/>
      <c r="C87" s="1"/>
      <c r="D87" s="1"/>
      <c r="E87" s="1"/>
      <c r="F87" s="601" t="s">
        <v>668</v>
      </c>
      <c r="G87" s="1"/>
      <c r="H87" s="1"/>
      <c r="I87" s="30">
        <f>+I82+I83+I84+I86+I85</f>
        <v>32085.29</v>
      </c>
      <c r="J87" s="1"/>
      <c r="K87" s="758"/>
      <c r="L87" s="1"/>
      <c r="M87" s="1"/>
      <c r="N87" s="1"/>
      <c r="O87" s="1"/>
      <c r="P87" s="1"/>
    </row>
    <row r="88" spans="1:16" ht="13.5" thickTop="1" x14ac:dyDescent="0.2">
      <c r="A88" s="585"/>
      <c r="B88" s="1"/>
      <c r="C88" s="1"/>
      <c r="D88" s="1"/>
      <c r="E88" s="1"/>
      <c r="F88" s="1"/>
      <c r="G88" s="1"/>
      <c r="H88" s="1"/>
      <c r="I88" s="36"/>
      <c r="J88" s="36"/>
      <c r="K88" s="36">
        <f>SUM(M80-I87)</f>
        <v>0</v>
      </c>
      <c r="L88" s="36"/>
      <c r="M88" s="36"/>
      <c r="N88" s="1"/>
      <c r="O88" s="1"/>
      <c r="P88" s="1"/>
    </row>
    <row r="89" spans="1:16" x14ac:dyDescent="0.2">
      <c r="A89" s="585"/>
      <c r="B89" s="1"/>
      <c r="C89" s="1"/>
      <c r="D89" s="1"/>
      <c r="E89" s="1"/>
      <c r="F89" s="1"/>
      <c r="G89" s="1"/>
      <c r="H89" s="1"/>
      <c r="I89" s="36"/>
      <c r="J89" s="36"/>
      <c r="K89" s="36"/>
      <c r="L89" s="36"/>
      <c r="M89" s="36"/>
      <c r="N89" s="1"/>
      <c r="O89" s="1"/>
      <c r="P89" s="1"/>
    </row>
    <row r="90" spans="1:16" x14ac:dyDescent="0.2">
      <c r="A90" s="586" t="s">
        <v>1</v>
      </c>
      <c r="B90" s="20" t="s">
        <v>27</v>
      </c>
      <c r="C90" s="110" t="s">
        <v>4</v>
      </c>
      <c r="D90" s="113"/>
      <c r="E90" s="114"/>
      <c r="F90" s="114" t="s">
        <v>29</v>
      </c>
      <c r="G90" s="114"/>
      <c r="H90" s="115"/>
      <c r="I90" s="21"/>
      <c r="J90" s="21" t="s">
        <v>243</v>
      </c>
      <c r="K90" s="21"/>
      <c r="L90" s="115"/>
      <c r="M90" s="616" t="s">
        <v>18</v>
      </c>
      <c r="N90" s="1"/>
      <c r="O90" s="1"/>
      <c r="P90" s="1"/>
    </row>
    <row r="91" spans="1:16" x14ac:dyDescent="0.2">
      <c r="A91" s="587"/>
      <c r="B91" s="105" t="s">
        <v>67</v>
      </c>
      <c r="C91" s="759" t="s">
        <v>21</v>
      </c>
      <c r="D91" s="105" t="s">
        <v>19</v>
      </c>
      <c r="E91" s="105" t="s">
        <v>20</v>
      </c>
      <c r="F91" s="105" t="s">
        <v>212</v>
      </c>
      <c r="G91" s="105" t="s">
        <v>10</v>
      </c>
      <c r="H91" s="108" t="s">
        <v>9</v>
      </c>
      <c r="I91" s="20" t="s">
        <v>17</v>
      </c>
      <c r="J91" s="20" t="s">
        <v>246</v>
      </c>
      <c r="K91" s="20" t="s">
        <v>376</v>
      </c>
      <c r="L91" s="112" t="s">
        <v>247</v>
      </c>
      <c r="M91" s="625"/>
      <c r="N91" s="1"/>
      <c r="O91" s="1"/>
      <c r="P91" s="1"/>
    </row>
    <row r="92" spans="1:16" x14ac:dyDescent="0.2">
      <c r="A92" s="614" t="s">
        <v>468</v>
      </c>
      <c r="B92" s="615"/>
      <c r="C92" s="760"/>
      <c r="D92" s="615"/>
      <c r="E92" s="615"/>
      <c r="F92" s="615"/>
      <c r="G92" s="615"/>
      <c r="H92" s="615"/>
      <c r="I92" s="615"/>
      <c r="J92" s="615"/>
      <c r="K92" s="615"/>
      <c r="L92" s="615"/>
      <c r="M92" s="761">
        <f>M80</f>
        <v>32085.29</v>
      </c>
      <c r="N92" s="1"/>
      <c r="O92" s="1"/>
      <c r="P92" s="1"/>
    </row>
    <row r="93" spans="1:16" x14ac:dyDescent="0.2">
      <c r="A93" s="550">
        <v>44939</v>
      </c>
      <c r="B93" s="607" t="s">
        <v>708</v>
      </c>
      <c r="C93" s="608" t="s">
        <v>853</v>
      </c>
      <c r="D93" s="770"/>
      <c r="E93" s="770"/>
      <c r="F93" s="1364"/>
      <c r="G93" s="771">
        <v>1027.48</v>
      </c>
      <c r="H93" s="1224"/>
      <c r="I93" s="611">
        <v>1027.48</v>
      </c>
      <c r="J93" s="9"/>
      <c r="K93" s="344"/>
      <c r="L93" s="109"/>
      <c r="M93" s="621">
        <f t="shared" ref="M93:M104" si="5">+SUM(I93:L93)</f>
        <v>1027.48</v>
      </c>
      <c r="N93" s="1"/>
      <c r="O93" s="1"/>
      <c r="P93" s="1"/>
    </row>
    <row r="94" spans="1:16" x14ac:dyDescent="0.2">
      <c r="A94" s="550">
        <v>44959</v>
      </c>
      <c r="B94" s="607" t="s">
        <v>915</v>
      </c>
      <c r="C94" s="608" t="s">
        <v>914</v>
      </c>
      <c r="D94" s="31"/>
      <c r="E94" s="529"/>
      <c r="F94" s="234">
        <v>500</v>
      </c>
      <c r="G94" s="34"/>
      <c r="H94" s="109"/>
      <c r="I94" s="11">
        <v>500</v>
      </c>
      <c r="J94" s="15"/>
      <c r="K94" s="339"/>
      <c r="L94" s="109"/>
      <c r="M94" s="621">
        <f t="shared" si="5"/>
        <v>500</v>
      </c>
      <c r="N94" s="1"/>
      <c r="O94" s="1"/>
      <c r="P94" s="1"/>
    </row>
    <row r="95" spans="1:16" x14ac:dyDescent="0.2">
      <c r="A95" s="550"/>
      <c r="B95" s="604"/>
      <c r="C95" s="605"/>
      <c r="D95" s="104"/>
      <c r="E95" s="104"/>
      <c r="F95" s="1365"/>
      <c r="G95" s="609"/>
      <c r="H95" s="610"/>
      <c r="I95" s="611"/>
      <c r="J95" s="15"/>
      <c r="K95" s="339"/>
      <c r="L95" s="109"/>
      <c r="M95" s="621">
        <f t="shared" si="5"/>
        <v>0</v>
      </c>
      <c r="N95" s="1"/>
      <c r="O95" s="1"/>
      <c r="P95" s="1"/>
    </row>
    <row r="96" spans="1:16" x14ac:dyDescent="0.2">
      <c r="A96" s="550"/>
      <c r="B96" s="22"/>
      <c r="C96" s="23"/>
      <c r="D96" s="16"/>
      <c r="E96" s="16"/>
      <c r="F96" s="34"/>
      <c r="G96" s="15"/>
      <c r="H96" s="109"/>
      <c r="I96" s="15"/>
      <c r="J96" s="15"/>
      <c r="K96" s="339"/>
      <c r="L96" s="109"/>
      <c r="M96" s="621">
        <f t="shared" si="5"/>
        <v>0</v>
      </c>
      <c r="N96" s="1"/>
      <c r="O96" s="1"/>
      <c r="P96" s="1"/>
    </row>
    <row r="97" spans="1:16" x14ac:dyDescent="0.2">
      <c r="A97" s="550"/>
      <c r="B97" s="22"/>
      <c r="C97" s="23"/>
      <c r="D97" s="16"/>
      <c r="E97" s="16"/>
      <c r="F97" s="34"/>
      <c r="G97" s="15"/>
      <c r="H97" s="109"/>
      <c r="I97" s="15"/>
      <c r="J97" s="15"/>
      <c r="K97" s="339"/>
      <c r="L97" s="109"/>
      <c r="M97" s="621">
        <f t="shared" si="5"/>
        <v>0</v>
      </c>
      <c r="N97" s="1"/>
      <c r="O97" s="1"/>
      <c r="P97" s="1"/>
    </row>
    <row r="98" spans="1:16" x14ac:dyDescent="0.2">
      <c r="A98" s="550"/>
      <c r="B98" s="22"/>
      <c r="C98" s="23"/>
      <c r="D98" s="16"/>
      <c r="E98" s="16"/>
      <c r="F98" s="34"/>
      <c r="G98" s="15"/>
      <c r="H98" s="109"/>
      <c r="I98" s="15"/>
      <c r="J98" s="15"/>
      <c r="K98" s="339"/>
      <c r="L98" s="109"/>
      <c r="M98" s="621">
        <f t="shared" si="5"/>
        <v>0</v>
      </c>
      <c r="N98" s="1"/>
      <c r="O98" s="1"/>
      <c r="P98" s="1"/>
    </row>
    <row r="99" spans="1:16" x14ac:dyDescent="0.2">
      <c r="A99" s="550"/>
      <c r="B99" s="22"/>
      <c r="C99" s="23"/>
      <c r="D99" s="16"/>
      <c r="E99" s="16"/>
      <c r="F99" s="34"/>
      <c r="G99" s="15"/>
      <c r="H99" s="109"/>
      <c r="I99" s="15"/>
      <c r="J99" s="15"/>
      <c r="K99" s="339"/>
      <c r="L99" s="109"/>
      <c r="M99" s="621">
        <f t="shared" si="5"/>
        <v>0</v>
      </c>
      <c r="N99" s="1"/>
      <c r="O99" s="1"/>
      <c r="P99" s="1"/>
    </row>
    <row r="100" spans="1:16" x14ac:dyDescent="0.2">
      <c r="A100" s="550"/>
      <c r="B100" s="22"/>
      <c r="C100" s="23"/>
      <c r="D100" s="16"/>
      <c r="E100" s="16"/>
      <c r="F100" s="34"/>
      <c r="G100" s="15"/>
      <c r="H100" s="109"/>
      <c r="I100" s="25"/>
      <c r="J100" s="25"/>
      <c r="K100" s="341"/>
      <c r="L100" s="109"/>
      <c r="M100" s="621">
        <f t="shared" si="5"/>
        <v>0</v>
      </c>
      <c r="N100" s="1"/>
      <c r="O100" s="1"/>
      <c r="P100" s="1"/>
    </row>
    <row r="101" spans="1:16" x14ac:dyDescent="0.2">
      <c r="A101" s="550"/>
      <c r="B101" s="22"/>
      <c r="C101" s="23"/>
      <c r="D101" s="16"/>
      <c r="E101" s="16"/>
      <c r="F101" s="34"/>
      <c r="G101" s="15"/>
      <c r="H101" s="109"/>
      <c r="I101" s="15"/>
      <c r="J101" s="15"/>
      <c r="K101" s="339"/>
      <c r="L101" s="109"/>
      <c r="M101" s="621">
        <f t="shared" si="5"/>
        <v>0</v>
      </c>
      <c r="N101" s="1"/>
      <c r="O101" s="1"/>
      <c r="P101" s="1"/>
    </row>
    <row r="102" spans="1:16" x14ac:dyDescent="0.2">
      <c r="A102" s="550"/>
      <c r="B102" s="22"/>
      <c r="C102" s="23"/>
      <c r="D102" s="16"/>
      <c r="E102" s="16"/>
      <c r="F102" s="227"/>
      <c r="G102" s="15"/>
      <c r="H102" s="109"/>
      <c r="I102" s="15"/>
      <c r="J102" s="15"/>
      <c r="K102" s="339"/>
      <c r="L102" s="109"/>
      <c r="M102" s="621">
        <f t="shared" si="5"/>
        <v>0</v>
      </c>
      <c r="N102" s="1"/>
      <c r="O102" s="1"/>
      <c r="P102" s="1"/>
    </row>
    <row r="103" spans="1:16" x14ac:dyDescent="0.2">
      <c r="A103" s="550"/>
      <c r="B103" s="22"/>
      <c r="C103" s="23"/>
      <c r="D103" s="16"/>
      <c r="E103" s="16"/>
      <c r="F103" s="227"/>
      <c r="G103" s="15"/>
      <c r="H103" s="109"/>
      <c r="I103" s="15"/>
      <c r="J103" s="15"/>
      <c r="K103" s="339"/>
      <c r="L103" s="109"/>
      <c r="M103" s="621">
        <f t="shared" si="5"/>
        <v>0</v>
      </c>
      <c r="N103" s="1"/>
      <c r="O103" s="1"/>
      <c r="P103" s="1"/>
    </row>
    <row r="104" spans="1:16" ht="13.5" thickBot="1" x14ac:dyDescent="0.25">
      <c r="A104" s="351"/>
      <c r="B104" s="8"/>
      <c r="C104" s="9"/>
      <c r="D104" s="9"/>
      <c r="E104" s="9"/>
      <c r="F104" s="227"/>
      <c r="G104" s="15"/>
      <c r="H104" s="109"/>
      <c r="I104" s="15"/>
      <c r="J104" s="15"/>
      <c r="K104" s="342"/>
      <c r="L104" s="125"/>
      <c r="M104" s="621">
        <f t="shared" si="5"/>
        <v>0</v>
      </c>
      <c r="N104" s="1"/>
      <c r="O104" s="1"/>
      <c r="P104" s="1"/>
    </row>
    <row r="105" spans="1:16" ht="14.25" thickTop="1" thickBot="1" x14ac:dyDescent="0.25">
      <c r="A105" s="589"/>
      <c r="B105" s="119"/>
      <c r="C105" s="120"/>
      <c r="D105" s="121">
        <f>+SUM(D93:D103)</f>
        <v>0</v>
      </c>
      <c r="E105" s="121">
        <f>+SUM(E93:E103)</f>
        <v>0</v>
      </c>
      <c r="F105" s="1366">
        <f>+SUM(F93:F103)</f>
        <v>500</v>
      </c>
      <c r="G105" s="121">
        <f>+SUM(G93:G103)</f>
        <v>1027.48</v>
      </c>
      <c r="H105" s="121">
        <f>+SUM(H93:H103)</f>
        <v>0</v>
      </c>
      <c r="I105" s="122">
        <f>+SUM(I92:I103)</f>
        <v>1527.48</v>
      </c>
      <c r="J105" s="122">
        <f>+SUM(J92:J103)</f>
        <v>0</v>
      </c>
      <c r="K105" s="343"/>
      <c r="L105" s="123">
        <f>+SUM(L92:L103)</f>
        <v>0</v>
      </c>
      <c r="M105" s="618">
        <f>SUM(M91:M104)</f>
        <v>33612.770000000004</v>
      </c>
      <c r="N105" s="1"/>
      <c r="O105" s="1"/>
      <c r="P105" s="1"/>
    </row>
    <row r="106" spans="1:16" ht="13.5" thickTop="1" x14ac:dyDescent="0.2">
      <c r="A106" s="585"/>
      <c r="B106" s="1"/>
      <c r="C106" s="1"/>
      <c r="D106" s="24"/>
      <c r="E106" s="24"/>
      <c r="F106" s="24"/>
      <c r="G106" s="24"/>
      <c r="H106" s="24"/>
      <c r="I106" s="26"/>
      <c r="J106" s="26"/>
      <c r="K106" s="26"/>
      <c r="L106" s="26"/>
      <c r="M106" s="622"/>
      <c r="N106" s="1"/>
      <c r="O106" s="1"/>
      <c r="P106" s="1"/>
    </row>
    <row r="107" spans="1:16" x14ac:dyDescent="0.2">
      <c r="A107" s="585"/>
      <c r="B107" s="1"/>
      <c r="C107" s="24" t="s">
        <v>260</v>
      </c>
      <c r="D107" s="1"/>
      <c r="E107" s="24"/>
      <c r="F107" s="27">
        <f>D105+E105+F105+G105+H105</f>
        <v>1527.48</v>
      </c>
      <c r="G107" s="27"/>
      <c r="H107" s="24"/>
      <c r="I107" s="26"/>
      <c r="J107" s="26" t="s">
        <v>250</v>
      </c>
      <c r="K107" s="26"/>
      <c r="L107" s="26"/>
      <c r="M107" s="619">
        <f>'Cash book'!I192</f>
        <v>17514.310000000001</v>
      </c>
      <c r="N107" s="1"/>
      <c r="O107" s="1"/>
      <c r="P107" s="1"/>
    </row>
    <row r="108" spans="1:16" ht="13.5" thickBot="1" x14ac:dyDescent="0.25">
      <c r="A108" s="585"/>
      <c r="B108" s="1"/>
      <c r="C108" s="1" t="s">
        <v>261</v>
      </c>
      <c r="D108" s="24"/>
      <c r="E108" s="24"/>
      <c r="F108" s="24">
        <f>F107+F80</f>
        <v>38754.050000000003</v>
      </c>
      <c r="G108" s="24"/>
      <c r="H108" s="24"/>
      <c r="I108" s="26"/>
      <c r="J108" s="26"/>
      <c r="K108" s="26"/>
      <c r="L108" s="26"/>
      <c r="M108" s="620">
        <f>+M105-M107</f>
        <v>16098.460000000003</v>
      </c>
      <c r="N108" s="1"/>
      <c r="O108" s="1"/>
      <c r="P108" s="1"/>
    </row>
    <row r="109" spans="1:16" ht="13.5" thickTop="1" x14ac:dyDescent="0.2">
      <c r="A109" s="585"/>
      <c r="B109" s="1"/>
      <c r="C109" s="1"/>
      <c r="D109" s="1"/>
      <c r="E109" s="1"/>
      <c r="F109" s="1"/>
      <c r="G109" s="1"/>
      <c r="H109" s="1"/>
      <c r="I109" s="1"/>
      <c r="J109" s="1"/>
      <c r="K109" s="1"/>
      <c r="L109" s="1"/>
      <c r="M109" s="1"/>
      <c r="N109" s="1"/>
      <c r="O109" s="1"/>
      <c r="P109" s="1"/>
    </row>
    <row r="110" spans="1:16" x14ac:dyDescent="0.2">
      <c r="A110" s="585"/>
      <c r="B110" s="1"/>
      <c r="C110" s="1"/>
      <c r="D110" s="1"/>
      <c r="E110" s="1"/>
      <c r="F110" s="1"/>
      <c r="G110" s="1"/>
      <c r="H110" s="28" t="s">
        <v>22</v>
      </c>
      <c r="I110" s="706">
        <v>1098.46</v>
      </c>
      <c r="J110" s="1"/>
      <c r="K110" s="1"/>
      <c r="L110" s="1"/>
      <c r="M110" s="1"/>
      <c r="N110" s="1"/>
      <c r="O110" s="1"/>
      <c r="P110" s="1"/>
    </row>
    <row r="111" spans="1:16" x14ac:dyDescent="0.2">
      <c r="A111" s="585"/>
      <c r="B111" s="1"/>
      <c r="C111" s="1"/>
      <c r="D111" s="1"/>
      <c r="E111" s="1"/>
      <c r="F111" s="1"/>
      <c r="G111" s="1"/>
      <c r="H111" s="28" t="s">
        <v>245</v>
      </c>
      <c r="I111" s="706">
        <v>15000</v>
      </c>
      <c r="J111" s="1"/>
      <c r="K111" s="1"/>
      <c r="L111" s="1"/>
      <c r="M111" s="1"/>
      <c r="N111" s="1"/>
      <c r="O111" s="1"/>
      <c r="P111" s="1"/>
    </row>
    <row r="112" spans="1:16" x14ac:dyDescent="0.2">
      <c r="A112" s="585"/>
      <c r="B112" s="1"/>
      <c r="C112" s="1"/>
      <c r="D112" s="1"/>
      <c r="E112" s="1"/>
      <c r="F112" s="1"/>
      <c r="G112" s="1"/>
      <c r="H112" s="28"/>
      <c r="I112" s="29"/>
      <c r="J112" s="1"/>
      <c r="K112" s="1"/>
      <c r="L112" s="1"/>
      <c r="M112" s="1"/>
      <c r="N112" s="1"/>
      <c r="O112" s="1"/>
      <c r="P112" s="1"/>
    </row>
    <row r="113" spans="1:16" x14ac:dyDescent="0.2">
      <c r="A113" s="585"/>
      <c r="B113" s="1"/>
      <c r="C113" s="1"/>
      <c r="D113" s="1"/>
      <c r="E113" s="1"/>
      <c r="F113" s="1"/>
      <c r="J113" s="1"/>
      <c r="K113" s="1"/>
      <c r="L113" s="1"/>
      <c r="M113" s="1"/>
      <c r="N113" s="1"/>
      <c r="O113" s="1"/>
      <c r="P113" s="1"/>
    </row>
    <row r="114" spans="1:16" x14ac:dyDescent="0.2">
      <c r="A114" s="585"/>
      <c r="B114" s="1"/>
      <c r="C114" s="1"/>
      <c r="D114" s="1"/>
      <c r="E114" s="1"/>
      <c r="F114" s="1"/>
      <c r="G114" s="1" t="s">
        <v>23</v>
      </c>
      <c r="H114" s="1"/>
      <c r="I114" s="14"/>
      <c r="J114" s="1"/>
      <c r="K114" s="1"/>
      <c r="L114" s="1"/>
      <c r="M114" s="1"/>
      <c r="N114" s="1"/>
      <c r="O114" s="1"/>
      <c r="P114" s="1"/>
    </row>
    <row r="115" spans="1:16" ht="13.5" thickBot="1" x14ac:dyDescent="0.25">
      <c r="A115" s="585"/>
      <c r="B115" s="1"/>
      <c r="C115" s="1"/>
      <c r="D115" s="1"/>
      <c r="E115" s="1"/>
      <c r="F115" s="601" t="s">
        <v>669</v>
      </c>
      <c r="G115" s="1"/>
      <c r="H115" s="1"/>
      <c r="I115" s="30">
        <f>I110+I111+I114</f>
        <v>16098.46</v>
      </c>
      <c r="J115" s="1"/>
      <c r="K115" s="29">
        <f>I115-M108</f>
        <v>0</v>
      </c>
      <c r="L115" s="29"/>
      <c r="M115" s="29"/>
      <c r="N115" s="1"/>
      <c r="O115" s="1"/>
      <c r="P115" s="1"/>
    </row>
    <row r="116" spans="1:16" ht="14.25" thickTop="1" thickBot="1" x14ac:dyDescent="0.25">
      <c r="A116" s="585"/>
      <c r="B116" s="1"/>
      <c r="C116" s="1"/>
      <c r="D116" s="1"/>
      <c r="E116" s="1"/>
      <c r="F116" s="1"/>
      <c r="G116" s="1"/>
      <c r="H116" s="1"/>
      <c r="I116" s="1"/>
      <c r="J116" s="1"/>
      <c r="K116" s="1"/>
      <c r="L116" s="1"/>
      <c r="M116" s="1"/>
      <c r="N116" s="1"/>
      <c r="O116" s="1"/>
      <c r="P116" s="1"/>
    </row>
    <row r="117" spans="1:16" ht="13.5" thickTop="1" x14ac:dyDescent="0.2">
      <c r="A117" s="585"/>
      <c r="B117" s="1"/>
      <c r="C117" s="201"/>
      <c r="D117" s="1426" t="s">
        <v>24</v>
      </c>
      <c r="E117" s="1426"/>
      <c r="F117" s="1426"/>
      <c r="G117" s="1426"/>
      <c r="H117" s="1426"/>
      <c r="I117" s="202"/>
      <c r="J117" s="1"/>
      <c r="K117" s="1"/>
      <c r="L117" s="1"/>
      <c r="M117" s="1"/>
      <c r="N117" s="1"/>
      <c r="O117" s="1"/>
      <c r="P117" s="1"/>
    </row>
    <row r="118" spans="1:16" x14ac:dyDescent="0.2">
      <c r="A118" s="585"/>
      <c r="B118" s="1"/>
      <c r="C118" s="203"/>
      <c r="D118" s="22" t="s">
        <v>19</v>
      </c>
      <c r="E118" s="22" t="s">
        <v>20</v>
      </c>
      <c r="F118" s="22" t="s">
        <v>212</v>
      </c>
      <c r="G118" s="22" t="s">
        <v>10</v>
      </c>
      <c r="H118" s="22" t="s">
        <v>9</v>
      </c>
      <c r="I118" s="132" t="s">
        <v>25</v>
      </c>
      <c r="L118" s="1"/>
      <c r="M118" s="1"/>
      <c r="N118" s="1"/>
      <c r="O118" s="1"/>
      <c r="P118" s="1"/>
    </row>
    <row r="119" spans="1:16" x14ac:dyDescent="0.2">
      <c r="A119" s="585"/>
      <c r="B119" s="1"/>
      <c r="C119" s="203" t="s">
        <v>372</v>
      </c>
      <c r="D119" s="234">
        <f>D21</f>
        <v>26210</v>
      </c>
      <c r="E119" s="234">
        <f>E21</f>
        <v>3.85</v>
      </c>
      <c r="F119" s="234">
        <f>F21</f>
        <v>0</v>
      </c>
      <c r="G119" s="234">
        <f>G21</f>
        <v>1887.52</v>
      </c>
      <c r="H119" s="234">
        <f>H21</f>
        <v>857.4</v>
      </c>
      <c r="I119" s="204">
        <f>D119+E119+F119+G119+H119</f>
        <v>28958.77</v>
      </c>
      <c r="L119" s="1"/>
      <c r="M119" s="1"/>
      <c r="N119" s="1"/>
      <c r="O119" s="1"/>
      <c r="P119" s="1"/>
    </row>
    <row r="120" spans="1:16" x14ac:dyDescent="0.2">
      <c r="A120" s="585"/>
      <c r="B120" s="1"/>
      <c r="C120" s="203" t="s">
        <v>373</v>
      </c>
      <c r="D120" s="227">
        <f>D50</f>
        <v>0</v>
      </c>
      <c r="E120" s="227">
        <f>E50</f>
        <v>0</v>
      </c>
      <c r="F120" s="227">
        <f>F50</f>
        <v>6547</v>
      </c>
      <c r="G120" s="227">
        <f>G50</f>
        <v>774.34</v>
      </c>
      <c r="H120" s="227">
        <f>H50</f>
        <v>0</v>
      </c>
      <c r="I120" s="204">
        <f>D120+E120+F120+G120+H120</f>
        <v>7321.34</v>
      </c>
      <c r="J120" s="1"/>
      <c r="K120" s="1"/>
      <c r="L120" s="1"/>
      <c r="M120" s="1"/>
      <c r="N120" s="1"/>
      <c r="O120" s="1"/>
      <c r="P120" s="1"/>
    </row>
    <row r="121" spans="1:16" x14ac:dyDescent="0.2">
      <c r="A121" s="585"/>
      <c r="B121" s="1"/>
      <c r="C121" s="203" t="s">
        <v>374</v>
      </c>
      <c r="D121" s="227">
        <f>D77</f>
        <v>0</v>
      </c>
      <c r="E121" s="227">
        <f>E77</f>
        <v>39.01</v>
      </c>
      <c r="F121" s="227">
        <f>F77</f>
        <v>200</v>
      </c>
      <c r="G121" s="227">
        <f>G77</f>
        <v>519.59</v>
      </c>
      <c r="H121" s="227">
        <f>H77</f>
        <v>187.86</v>
      </c>
      <c r="I121" s="204">
        <f>D121+E121+F121+G121+H121</f>
        <v>946.46</v>
      </c>
      <c r="J121" s="1"/>
      <c r="K121" s="1"/>
      <c r="L121" s="1"/>
      <c r="M121" s="1"/>
      <c r="N121" s="1"/>
      <c r="O121" s="1"/>
      <c r="P121" s="1"/>
    </row>
    <row r="122" spans="1:16" ht="13.5" thickBot="1" x14ac:dyDescent="0.25">
      <c r="A122" s="585"/>
      <c r="B122" s="1"/>
      <c r="C122" s="334" t="s">
        <v>375</v>
      </c>
      <c r="D122" s="229">
        <f>D105</f>
        <v>0</v>
      </c>
      <c r="E122" s="229">
        <f>E105</f>
        <v>0</v>
      </c>
      <c r="F122" s="229">
        <f>F105</f>
        <v>500</v>
      </c>
      <c r="G122" s="229">
        <f>G105</f>
        <v>1027.48</v>
      </c>
      <c r="H122" s="229">
        <f>H105</f>
        <v>0</v>
      </c>
      <c r="I122" s="335">
        <f>D122+E122+F122+G122+H122</f>
        <v>1527.48</v>
      </c>
      <c r="J122" s="1"/>
      <c r="K122" s="1"/>
      <c r="L122" s="1"/>
      <c r="M122" s="1"/>
      <c r="N122" s="1"/>
      <c r="O122" s="1"/>
      <c r="P122" s="1"/>
    </row>
    <row r="123" spans="1:16" ht="14.25" thickTop="1" thickBot="1" x14ac:dyDescent="0.25">
      <c r="C123" s="336" t="s">
        <v>371</v>
      </c>
      <c r="D123" s="337">
        <f t="shared" ref="D123:I123" si="6">SUM(D119:D122)</f>
        <v>26210</v>
      </c>
      <c r="E123" s="337">
        <f t="shared" si="6"/>
        <v>42.86</v>
      </c>
      <c r="F123" s="337">
        <f t="shared" si="6"/>
        <v>7247</v>
      </c>
      <c r="G123" s="337">
        <f t="shared" si="6"/>
        <v>4208.93</v>
      </c>
      <c r="H123" s="337">
        <f t="shared" si="6"/>
        <v>1045.26</v>
      </c>
      <c r="I123" s="338">
        <f t="shared" si="6"/>
        <v>38754.050000000003</v>
      </c>
    </row>
    <row r="124" spans="1:16" ht="13.5" thickTop="1" x14ac:dyDescent="0.2"/>
  </sheetData>
  <mergeCells count="3">
    <mergeCell ref="A1:M2"/>
    <mergeCell ref="A3:M3"/>
    <mergeCell ref="D117:H117"/>
  </mergeCells>
  <pageMargins left="0.11811023622047245" right="0.11811023622047245" top="0.98425196850393704" bottom="0.98425196850393704" header="0.51181102362204722" footer="0.51181102362204722"/>
  <pageSetup paperSize="9" scale="4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N45"/>
  <sheetViews>
    <sheetView workbookViewId="0">
      <pane ySplit="1" topLeftCell="A2" activePane="bottomLeft" state="frozenSplit"/>
      <selection pane="bottomLeft" activeCell="G1" sqref="G1"/>
    </sheetView>
  </sheetViews>
  <sheetFormatPr defaultRowHeight="12.75" x14ac:dyDescent="0.2"/>
  <cols>
    <col min="3" max="3" width="32.5703125" customWidth="1"/>
    <col min="4" max="4" width="10.5703125" customWidth="1"/>
    <col min="5" max="5" width="9.42578125" customWidth="1"/>
    <col min="6" max="6" width="10.42578125" customWidth="1"/>
    <col min="9" max="9" width="12.7109375" customWidth="1"/>
    <col min="11" max="12" width="10.42578125" customWidth="1"/>
    <col min="13" max="13" width="14.5703125" customWidth="1"/>
    <col min="16" max="16" width="10.140625" bestFit="1" customWidth="1"/>
    <col min="18" max="18" width="20.42578125" customWidth="1"/>
  </cols>
  <sheetData>
    <row r="1" spans="1:13" x14ac:dyDescent="0.2">
      <c r="A1" s="101" t="s">
        <v>1</v>
      </c>
      <c r="B1" s="101" t="s">
        <v>67</v>
      </c>
      <c r="C1" s="101" t="s">
        <v>4</v>
      </c>
      <c r="D1" s="101" t="s">
        <v>19</v>
      </c>
      <c r="E1" s="101" t="s">
        <v>20</v>
      </c>
      <c r="F1" s="101" t="s">
        <v>212</v>
      </c>
      <c r="G1" s="101" t="s">
        <v>10</v>
      </c>
      <c r="H1" s="101" t="s">
        <v>9</v>
      </c>
      <c r="I1" s="101" t="s">
        <v>17</v>
      </c>
      <c r="J1" s="101" t="s">
        <v>246</v>
      </c>
      <c r="K1" s="101" t="s">
        <v>247</v>
      </c>
      <c r="L1" s="101" t="s">
        <v>376</v>
      </c>
      <c r="M1" s="101" t="s">
        <v>5</v>
      </c>
    </row>
    <row r="2" spans="1:13" x14ac:dyDescent="0.2">
      <c r="A2" s="101"/>
      <c r="B2" s="101"/>
      <c r="C2" s="101"/>
      <c r="D2" s="101"/>
      <c r="E2" s="101"/>
      <c r="F2" s="101"/>
      <c r="G2" s="101"/>
      <c r="H2" s="101"/>
      <c r="I2" s="101"/>
      <c r="J2" s="101"/>
      <c r="K2" s="101"/>
      <c r="L2" s="101"/>
      <c r="M2" s="101"/>
    </row>
    <row r="3" spans="1:13" x14ac:dyDescent="0.2">
      <c r="A3" s="501"/>
      <c r="B3" s="501" t="s">
        <v>236</v>
      </c>
      <c r="C3" s="102"/>
      <c r="D3" s="200"/>
      <c r="E3" s="200"/>
      <c r="F3" s="199"/>
      <c r="G3" s="199"/>
      <c r="H3" s="199"/>
      <c r="I3" s="24"/>
      <c r="J3" s="199"/>
      <c r="K3" s="199"/>
      <c r="L3" s="199"/>
      <c r="M3" s="502">
        <f>+SUM(I3:K3)</f>
        <v>0</v>
      </c>
    </row>
    <row r="4" spans="1:13" x14ac:dyDescent="0.2">
      <c r="A4" s="72"/>
      <c r="B4" s="72"/>
      <c r="C4" s="23"/>
      <c r="D4" s="16"/>
      <c r="E4" s="16"/>
      <c r="F4" s="15"/>
      <c r="G4" s="15"/>
      <c r="H4" s="109"/>
      <c r="I4" s="9"/>
      <c r="J4" s="199"/>
      <c r="K4" s="199"/>
      <c r="L4" s="109"/>
      <c r="M4" s="32">
        <f t="shared" ref="M4:M10" si="0">+SUM(I4:L4)</f>
        <v>0</v>
      </c>
    </row>
    <row r="5" spans="1:13" x14ac:dyDescent="0.2">
      <c r="A5" s="72"/>
      <c r="B5" s="72"/>
      <c r="C5" s="23"/>
      <c r="D5" s="16"/>
      <c r="E5" s="16"/>
      <c r="F5" s="15"/>
      <c r="G5" s="15"/>
      <c r="H5" s="109"/>
      <c r="I5" s="15"/>
      <c r="J5" s="190"/>
      <c r="K5" s="340"/>
      <c r="L5" s="109"/>
      <c r="M5" s="32">
        <f t="shared" si="0"/>
        <v>0</v>
      </c>
    </row>
    <row r="6" spans="1:13" x14ac:dyDescent="0.2">
      <c r="A6" s="72"/>
      <c r="B6" s="72"/>
      <c r="C6" s="23"/>
      <c r="D6" s="16"/>
      <c r="E6" s="16"/>
      <c r="F6" s="15"/>
      <c r="G6" s="15"/>
      <c r="H6" s="109"/>
      <c r="I6" s="533"/>
      <c r="J6" s="15"/>
      <c r="K6" s="339"/>
      <c r="L6" s="198"/>
      <c r="M6" s="32">
        <f t="shared" si="0"/>
        <v>0</v>
      </c>
    </row>
    <row r="7" spans="1:13" x14ac:dyDescent="0.2">
      <c r="A7" s="72"/>
      <c r="B7" s="22"/>
      <c r="C7" s="23"/>
      <c r="D7" s="16"/>
      <c r="E7" s="16"/>
      <c r="F7" s="15"/>
      <c r="G7" s="15"/>
      <c r="H7" s="109"/>
      <c r="I7" s="106"/>
      <c r="J7" s="15"/>
      <c r="K7" s="339"/>
      <c r="L7" s="109"/>
      <c r="M7" s="32">
        <f t="shared" si="0"/>
        <v>0</v>
      </c>
    </row>
    <row r="8" spans="1:13" x14ac:dyDescent="0.2">
      <c r="A8" s="72"/>
      <c r="B8" s="22"/>
      <c r="C8" s="23"/>
      <c r="D8" s="16"/>
      <c r="E8" s="16"/>
      <c r="F8" s="15"/>
      <c r="G8" s="15"/>
      <c r="H8" s="109"/>
      <c r="I8" s="106"/>
      <c r="J8" s="15"/>
      <c r="K8" s="339"/>
      <c r="L8" s="109"/>
      <c r="M8" s="32">
        <f t="shared" si="0"/>
        <v>0</v>
      </c>
    </row>
    <row r="9" spans="1:13" x14ac:dyDescent="0.2">
      <c r="A9" s="72"/>
      <c r="B9" s="22"/>
      <c r="C9" s="23"/>
      <c r="D9" s="16"/>
      <c r="E9" s="16"/>
      <c r="F9" s="15"/>
      <c r="G9" s="15"/>
      <c r="H9" s="109"/>
      <c r="I9" s="106"/>
      <c r="J9" s="15"/>
      <c r="K9" s="339"/>
      <c r="L9" s="109"/>
      <c r="M9" s="32">
        <f t="shared" si="0"/>
        <v>0</v>
      </c>
    </row>
    <row r="10" spans="1:13" x14ac:dyDescent="0.2">
      <c r="A10" s="72"/>
      <c r="B10" s="22"/>
      <c r="C10" s="23"/>
      <c r="D10" s="16"/>
      <c r="E10" s="16"/>
      <c r="F10" s="15"/>
      <c r="G10" s="15"/>
      <c r="H10" s="109"/>
      <c r="I10" s="107"/>
      <c r="J10" s="25"/>
      <c r="K10" s="341"/>
      <c r="L10" s="109"/>
      <c r="M10" s="32">
        <f t="shared" si="0"/>
        <v>0</v>
      </c>
    </row>
    <row r="11" spans="1:13" x14ac:dyDescent="0.2">
      <c r="A11" s="72"/>
      <c r="B11" s="72"/>
      <c r="C11" s="23"/>
      <c r="D11" s="22"/>
      <c r="E11" s="35"/>
      <c r="F11" s="33"/>
      <c r="G11" s="34"/>
      <c r="H11" s="109"/>
      <c r="I11" s="11"/>
      <c r="J11" s="190"/>
      <c r="K11" s="190"/>
      <c r="L11" s="109"/>
      <c r="M11" s="32">
        <f t="shared" ref="M11:M27" si="1">+SUM(I11:L11)</f>
        <v>0</v>
      </c>
    </row>
    <row r="12" spans="1:13" x14ac:dyDescent="0.2">
      <c r="A12" s="72"/>
      <c r="B12" s="72"/>
      <c r="C12" s="31"/>
      <c r="D12" s="22"/>
      <c r="E12" s="35"/>
      <c r="F12" s="34"/>
      <c r="G12" s="34"/>
      <c r="H12" s="109"/>
      <c r="I12" s="84"/>
      <c r="J12" s="35"/>
      <c r="K12" s="344"/>
      <c r="L12" s="198"/>
      <c r="M12" s="32">
        <f t="shared" si="1"/>
        <v>0</v>
      </c>
    </row>
    <row r="13" spans="1:13" x14ac:dyDescent="0.2">
      <c r="A13" s="72"/>
      <c r="B13" s="548"/>
      <c r="C13" s="549"/>
      <c r="D13" s="22"/>
      <c r="E13" s="35"/>
      <c r="F13" s="34"/>
      <c r="G13" s="34"/>
      <c r="H13" s="109"/>
      <c r="I13" s="35"/>
      <c r="J13" s="34"/>
      <c r="K13" s="232"/>
      <c r="L13" s="109"/>
      <c r="M13" s="32">
        <f t="shared" si="1"/>
        <v>0</v>
      </c>
    </row>
    <row r="14" spans="1:13" x14ac:dyDescent="0.2">
      <c r="A14" s="72"/>
      <c r="B14" s="548"/>
      <c r="C14" s="549"/>
      <c r="D14" s="529"/>
      <c r="E14" s="33"/>
      <c r="F14" s="34"/>
      <c r="G14" s="34"/>
      <c r="H14" s="109"/>
      <c r="I14" s="35"/>
      <c r="J14" s="34"/>
      <c r="K14" s="232"/>
      <c r="L14" s="109"/>
      <c r="M14" s="32">
        <f t="shared" si="1"/>
        <v>0</v>
      </c>
    </row>
    <row r="15" spans="1:13" x14ac:dyDescent="0.2">
      <c r="A15" s="72"/>
      <c r="B15" s="22"/>
      <c r="C15" s="23"/>
      <c r="D15" s="16"/>
      <c r="E15" s="16"/>
      <c r="F15" s="15"/>
      <c r="G15" s="15"/>
      <c r="H15" s="109"/>
      <c r="I15" s="15"/>
      <c r="J15" s="15"/>
      <c r="K15" s="339"/>
      <c r="L15" s="109"/>
      <c r="M15" s="32">
        <f t="shared" si="1"/>
        <v>0</v>
      </c>
    </row>
    <row r="16" spans="1:13" x14ac:dyDescent="0.2">
      <c r="A16" s="72"/>
      <c r="B16" s="22"/>
      <c r="C16" s="23"/>
      <c r="D16" s="16"/>
      <c r="E16" s="16"/>
      <c r="F16" s="15"/>
      <c r="G16" s="15"/>
      <c r="H16" s="109"/>
      <c r="I16" s="15"/>
      <c r="J16" s="15"/>
      <c r="K16" s="339"/>
      <c r="L16" s="109"/>
      <c r="M16" s="32">
        <f t="shared" si="1"/>
        <v>0</v>
      </c>
    </row>
    <row r="17" spans="1:14" x14ac:dyDescent="0.2">
      <c r="A17" s="72"/>
      <c r="B17" s="22"/>
      <c r="C17" s="23"/>
      <c r="D17" s="16"/>
      <c r="E17" s="16"/>
      <c r="F17" s="15"/>
      <c r="G17" s="15"/>
      <c r="H17" s="109"/>
      <c r="I17" s="15"/>
      <c r="J17" s="15"/>
      <c r="K17" s="339"/>
      <c r="L17" s="109"/>
      <c r="M17" s="32">
        <f t="shared" si="1"/>
        <v>0</v>
      </c>
    </row>
    <row r="18" spans="1:14" x14ac:dyDescent="0.2">
      <c r="A18" s="72"/>
      <c r="B18" s="22"/>
      <c r="C18" s="23"/>
      <c r="D18" s="16"/>
      <c r="E18" s="16"/>
      <c r="F18" s="15"/>
      <c r="G18" s="15"/>
      <c r="H18" s="109"/>
      <c r="I18" s="15"/>
      <c r="J18" s="15"/>
      <c r="K18" s="339"/>
      <c r="L18" s="109"/>
      <c r="M18" s="32">
        <f t="shared" si="1"/>
        <v>0</v>
      </c>
    </row>
    <row r="19" spans="1:14" x14ac:dyDescent="0.2">
      <c r="A19" s="72"/>
      <c r="B19" s="22"/>
      <c r="C19" s="23"/>
      <c r="D19" s="16"/>
      <c r="E19" s="16"/>
      <c r="F19" s="15"/>
      <c r="G19" s="15"/>
      <c r="H19" s="109"/>
      <c r="I19" s="15"/>
      <c r="J19" s="15"/>
      <c r="K19" s="339"/>
      <c r="L19" s="109"/>
      <c r="M19" s="32">
        <f t="shared" si="1"/>
        <v>0</v>
      </c>
    </row>
    <row r="20" spans="1:14" x14ac:dyDescent="0.2">
      <c r="A20" s="72"/>
      <c r="B20" s="22"/>
      <c r="C20" s="23"/>
      <c r="D20" s="16"/>
      <c r="E20" s="16"/>
      <c r="F20" s="15"/>
      <c r="G20" s="15"/>
      <c r="H20" s="109"/>
      <c r="I20" s="15"/>
      <c r="J20" s="15"/>
      <c r="K20" s="339"/>
      <c r="L20" s="109"/>
      <c r="M20" s="32">
        <f t="shared" si="1"/>
        <v>0</v>
      </c>
    </row>
    <row r="21" spans="1:14" x14ac:dyDescent="0.2">
      <c r="A21" s="72"/>
      <c r="B21" s="22"/>
      <c r="C21" s="23"/>
      <c r="D21" s="16"/>
      <c r="E21" s="16"/>
      <c r="F21" s="15"/>
      <c r="G21" s="15"/>
      <c r="H21" s="109"/>
      <c r="I21" s="35"/>
      <c r="J21" s="34"/>
      <c r="K21" s="232"/>
      <c r="L21" s="109"/>
      <c r="M21" s="32">
        <f t="shared" si="1"/>
        <v>0</v>
      </c>
    </row>
    <row r="22" spans="1:14" x14ac:dyDescent="0.2">
      <c r="A22" s="72"/>
      <c r="B22" s="22"/>
      <c r="C22" s="23"/>
      <c r="D22" s="16"/>
      <c r="E22" s="16"/>
      <c r="F22" s="15"/>
      <c r="G22" s="15"/>
      <c r="H22" s="109"/>
      <c r="I22" s="15"/>
      <c r="J22" s="15"/>
      <c r="K22" s="339"/>
      <c r="L22" s="109"/>
      <c r="M22" s="32">
        <f t="shared" si="1"/>
        <v>0</v>
      </c>
    </row>
    <row r="23" spans="1:14" x14ac:dyDescent="0.2">
      <c r="A23" s="72"/>
      <c r="B23" s="22"/>
      <c r="C23" s="23"/>
      <c r="D23" s="16"/>
      <c r="E23" s="16"/>
      <c r="F23" s="9"/>
      <c r="G23" s="15"/>
      <c r="H23" s="109"/>
      <c r="I23" s="15"/>
      <c r="J23" s="15"/>
      <c r="K23" s="339"/>
      <c r="L23" s="109"/>
      <c r="M23" s="32">
        <f t="shared" si="1"/>
        <v>0</v>
      </c>
    </row>
    <row r="24" spans="1:14" x14ac:dyDescent="0.2">
      <c r="A24" s="72"/>
      <c r="B24" s="22"/>
      <c r="C24" s="23"/>
      <c r="D24" s="16"/>
      <c r="E24" s="16"/>
      <c r="F24" s="15"/>
      <c r="G24" s="15"/>
      <c r="H24" s="109"/>
      <c r="I24" s="15"/>
      <c r="J24" s="15"/>
      <c r="K24" s="339"/>
      <c r="L24" s="109"/>
      <c r="M24" s="32">
        <f t="shared" si="1"/>
        <v>0</v>
      </c>
    </row>
    <row r="25" spans="1:14" x14ac:dyDescent="0.2">
      <c r="A25" s="72"/>
      <c r="B25" s="22"/>
      <c r="C25" s="23"/>
      <c r="D25" s="16"/>
      <c r="E25" s="16"/>
      <c r="F25" s="15"/>
      <c r="G25" s="15"/>
      <c r="H25" s="109"/>
      <c r="I25" s="15"/>
      <c r="J25" s="15"/>
      <c r="K25" s="339"/>
      <c r="L25" s="109"/>
      <c r="M25" s="32">
        <f t="shared" si="1"/>
        <v>0</v>
      </c>
    </row>
    <row r="26" spans="1:14" x14ac:dyDescent="0.2">
      <c r="A26" s="72"/>
      <c r="B26" s="22"/>
      <c r="C26" s="23"/>
      <c r="D26" s="16"/>
      <c r="E26" s="16"/>
      <c r="F26" s="15"/>
      <c r="G26" s="15"/>
      <c r="H26" s="109"/>
      <c r="I26" s="15"/>
      <c r="J26" s="15"/>
      <c r="K26" s="339"/>
      <c r="L26" s="109"/>
      <c r="M26" s="32">
        <f t="shared" si="1"/>
        <v>0</v>
      </c>
    </row>
    <row r="27" spans="1:14" x14ac:dyDescent="0.2">
      <c r="A27" s="72"/>
      <c r="B27" s="22"/>
      <c r="C27" s="23"/>
      <c r="D27" s="16"/>
      <c r="E27" s="16"/>
      <c r="F27" s="15"/>
      <c r="G27" s="15"/>
      <c r="H27" s="109"/>
      <c r="I27" s="15"/>
      <c r="J27" s="15"/>
      <c r="K27" s="339"/>
      <c r="L27" s="109"/>
      <c r="M27" s="32">
        <f t="shared" si="1"/>
        <v>0</v>
      </c>
    </row>
    <row r="28" spans="1:14" x14ac:dyDescent="0.2">
      <c r="A28" s="501"/>
      <c r="B28" s="200"/>
      <c r="C28" s="102"/>
      <c r="D28" s="200"/>
      <c r="E28" s="200"/>
      <c r="F28" s="199"/>
      <c r="G28" s="199"/>
      <c r="H28" s="199"/>
      <c r="I28" s="199"/>
      <c r="J28" s="199"/>
      <c r="K28" s="199"/>
      <c r="L28" s="199"/>
      <c r="M28" s="502"/>
    </row>
    <row r="29" spans="1:14" x14ac:dyDescent="0.2">
      <c r="A29" s="501"/>
      <c r="B29" s="200"/>
      <c r="C29" s="102"/>
      <c r="D29" s="200"/>
      <c r="E29" s="200"/>
      <c r="F29" s="199"/>
      <c r="G29" s="199"/>
      <c r="H29" s="199"/>
      <c r="I29" s="199"/>
      <c r="J29" s="199"/>
      <c r="K29" s="199"/>
      <c r="L29" s="199"/>
      <c r="M29" s="502"/>
    </row>
    <row r="30" spans="1:14" x14ac:dyDescent="0.2">
      <c r="A30" s="501"/>
      <c r="B30" s="200"/>
      <c r="C30" s="102"/>
      <c r="D30" s="12"/>
      <c r="E30" s="12"/>
      <c r="F30" s="28"/>
      <c r="G30" s="500"/>
      <c r="H30" s="199"/>
      <c r="I30" s="1"/>
      <c r="M30" s="502"/>
      <c r="N30" s="325"/>
    </row>
    <row r="31" spans="1:14" x14ac:dyDescent="0.2">
      <c r="A31" s="501"/>
      <c r="B31" s="501"/>
      <c r="C31" s="96"/>
      <c r="D31" s="12"/>
      <c r="E31" s="503"/>
      <c r="F31" s="500"/>
      <c r="G31" s="500"/>
      <c r="H31" s="199"/>
      <c r="I31" s="84"/>
      <c r="J31" s="28"/>
      <c r="K31" s="28"/>
      <c r="M31" s="502"/>
      <c r="N31" s="325"/>
    </row>
    <row r="32" spans="1:14" x14ac:dyDescent="0.2">
      <c r="A32" s="501"/>
      <c r="B32" s="12"/>
      <c r="C32" s="96"/>
      <c r="D32" s="12"/>
      <c r="E32" s="28"/>
      <c r="F32" s="500"/>
      <c r="G32" s="500"/>
      <c r="H32" s="199"/>
      <c r="I32" s="503"/>
      <c r="J32" s="500"/>
      <c r="K32" s="500"/>
      <c r="L32" s="199"/>
      <c r="M32" s="502"/>
      <c r="N32" s="325"/>
    </row>
    <row r="33" spans="1:14" x14ac:dyDescent="0.2">
      <c r="A33" s="501"/>
      <c r="B33" s="12"/>
      <c r="C33" s="96"/>
      <c r="D33" s="12"/>
      <c r="E33" s="28"/>
      <c r="F33" s="500"/>
      <c r="G33" s="500"/>
      <c r="H33" s="199"/>
      <c r="I33" s="503"/>
      <c r="J33" s="500"/>
      <c r="K33" s="500"/>
      <c r="L33" s="199"/>
      <c r="M33" s="502"/>
      <c r="N33" s="325"/>
    </row>
    <row r="34" spans="1:14" x14ac:dyDescent="0.2">
      <c r="A34" s="501"/>
      <c r="B34" s="12"/>
      <c r="C34" s="96"/>
      <c r="D34" s="500"/>
      <c r="E34" s="12"/>
      <c r="F34" s="500"/>
      <c r="G34" s="500"/>
      <c r="H34" s="199"/>
      <c r="I34" s="503"/>
      <c r="J34" s="500"/>
      <c r="K34" s="500"/>
      <c r="L34" s="199"/>
      <c r="M34" s="502"/>
      <c r="N34" s="325"/>
    </row>
    <row r="35" spans="1:14" x14ac:dyDescent="0.2">
      <c r="A35" s="200"/>
      <c r="C35" s="200"/>
      <c r="D35" s="200"/>
      <c r="E35" s="200"/>
      <c r="F35" s="200"/>
      <c r="G35" s="200"/>
      <c r="H35" s="200"/>
      <c r="I35" s="200"/>
      <c r="J35" s="200"/>
      <c r="K35" s="200"/>
      <c r="L35" s="200"/>
      <c r="M35" s="200"/>
    </row>
    <row r="36" spans="1:14" x14ac:dyDescent="0.2">
      <c r="A36" s="200"/>
      <c r="C36" s="200"/>
      <c r="D36" s="200"/>
      <c r="E36" s="200"/>
      <c r="F36" s="200"/>
      <c r="G36" s="200"/>
      <c r="H36" s="200"/>
      <c r="I36" s="200"/>
      <c r="J36" s="200"/>
      <c r="K36" s="200"/>
      <c r="L36" s="200"/>
      <c r="M36" s="200"/>
    </row>
    <row r="37" spans="1:14" x14ac:dyDescent="0.2">
      <c r="A37" s="200"/>
      <c r="C37" s="200"/>
      <c r="D37" s="200"/>
      <c r="E37" s="200"/>
      <c r="F37" s="200"/>
      <c r="G37" s="200"/>
      <c r="H37" s="200"/>
      <c r="I37" s="200"/>
      <c r="J37" s="200"/>
      <c r="K37" s="200"/>
      <c r="L37" s="200"/>
      <c r="M37" s="200"/>
    </row>
    <row r="38" spans="1:14" x14ac:dyDescent="0.2">
      <c r="A38" s="200"/>
      <c r="C38" s="200"/>
      <c r="D38" s="200"/>
      <c r="E38" s="200"/>
      <c r="F38" s="200"/>
      <c r="G38" s="200"/>
      <c r="H38" s="200"/>
      <c r="I38" s="200"/>
      <c r="J38" s="200"/>
      <c r="K38" s="200"/>
      <c r="L38" s="200"/>
      <c r="M38" s="200"/>
    </row>
    <row r="45" spans="1:14" x14ac:dyDescent="0.2">
      <c r="M45" s="73"/>
    </row>
  </sheetData>
  <pageMargins left="0.75" right="0.75" top="1" bottom="1" header="0.5" footer="0.5"/>
  <pageSetup paperSize="9" orientation="portrait" horizontalDpi="4294967293" vertic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I19"/>
  <sheetViews>
    <sheetView workbookViewId="0">
      <selection activeCell="A2" sqref="A2"/>
    </sheetView>
  </sheetViews>
  <sheetFormatPr defaultRowHeight="12.75" x14ac:dyDescent="0.2"/>
  <cols>
    <col min="1" max="1" width="18.7109375" customWidth="1"/>
    <col min="4" max="4" width="21.42578125" customWidth="1"/>
    <col min="5" max="5" width="30.5703125" customWidth="1"/>
    <col min="6" max="6" width="33.7109375" hidden="1" customWidth="1"/>
    <col min="7" max="7" width="9.140625" hidden="1" customWidth="1"/>
  </cols>
  <sheetData>
    <row r="1" spans="1:9" ht="18" x14ac:dyDescent="0.25">
      <c r="A1" s="141" t="s">
        <v>435</v>
      </c>
      <c r="B1" s="141"/>
    </row>
    <row r="3" spans="1:9" ht="15" x14ac:dyDescent="0.25">
      <c r="A3" s="370" t="s">
        <v>380</v>
      </c>
      <c r="B3" s="370"/>
      <c r="C3" s="370"/>
      <c r="D3" s="371" t="s">
        <v>431</v>
      </c>
      <c r="E3" s="370" t="s">
        <v>432</v>
      </c>
    </row>
    <row r="4" spans="1:9" ht="13.5" thickBot="1" x14ac:dyDescent="0.25"/>
    <row r="5" spans="1:9" ht="13.5" thickBot="1" x14ac:dyDescent="0.25">
      <c r="A5" s="372" t="s">
        <v>1</v>
      </c>
      <c r="B5" s="372" t="s">
        <v>381</v>
      </c>
      <c r="C5" s="372"/>
      <c r="D5" s="372" t="s">
        <v>382</v>
      </c>
      <c r="E5" s="372" t="s">
        <v>3</v>
      </c>
      <c r="F5" s="372" t="s">
        <v>4</v>
      </c>
      <c r="G5" s="372"/>
      <c r="H5" s="372" t="s">
        <v>10</v>
      </c>
      <c r="I5" s="372" t="s">
        <v>5</v>
      </c>
    </row>
    <row r="6" spans="1:9" x14ac:dyDescent="0.2">
      <c r="A6" s="206"/>
      <c r="B6" s="22"/>
      <c r="C6" s="22"/>
      <c r="D6" s="22"/>
      <c r="E6" s="8"/>
      <c r="F6" s="8"/>
      <c r="G6" s="12"/>
      <c r="H6" s="227"/>
      <c r="I6" s="228"/>
    </row>
    <row r="7" spans="1:9" x14ac:dyDescent="0.2">
      <c r="A7" s="206"/>
      <c r="B7" s="22"/>
      <c r="C7" s="22"/>
      <c r="D7" s="22"/>
      <c r="E7" s="8"/>
      <c r="F7" s="8"/>
      <c r="G7" s="7"/>
      <c r="H7" s="227"/>
      <c r="I7" s="228"/>
    </row>
    <row r="8" spans="1:9" x14ac:dyDescent="0.2">
      <c r="A8" s="206"/>
      <c r="B8" s="22"/>
      <c r="C8" s="22"/>
      <c r="D8" s="22"/>
      <c r="E8" s="8"/>
      <c r="F8" s="8"/>
      <c r="G8" s="12"/>
      <c r="H8" s="227"/>
      <c r="I8" s="228"/>
    </row>
    <row r="9" spans="1:9" x14ac:dyDescent="0.2">
      <c r="A9" s="206"/>
      <c r="B9" s="22"/>
      <c r="C9" s="22"/>
      <c r="D9" s="22"/>
      <c r="E9" s="8"/>
      <c r="F9" s="8"/>
      <c r="G9" s="7"/>
      <c r="H9" s="227"/>
      <c r="I9" s="228"/>
    </row>
    <row r="10" spans="1:9" x14ac:dyDescent="0.2">
      <c r="A10" s="206"/>
      <c r="B10" s="22"/>
      <c r="C10" s="22"/>
      <c r="D10" s="22"/>
      <c r="E10" s="8"/>
      <c r="F10" s="8"/>
      <c r="G10" s="12"/>
      <c r="H10" s="227"/>
      <c r="I10" s="228"/>
    </row>
    <row r="11" spans="1:9" x14ac:dyDescent="0.2">
      <c r="A11" s="206"/>
      <c r="B11" s="22"/>
      <c r="C11" s="8"/>
      <c r="D11" s="8"/>
      <c r="E11" s="8"/>
      <c r="F11" s="8"/>
      <c r="G11" s="319"/>
      <c r="H11" s="229"/>
      <c r="I11" s="230"/>
    </row>
    <row r="12" spans="1:9" x14ac:dyDescent="0.2">
      <c r="A12" s="206"/>
      <c r="B12" s="22"/>
      <c r="C12" s="8"/>
      <c r="D12" s="8"/>
      <c r="E12" s="8"/>
      <c r="F12" s="8"/>
      <c r="G12" s="319"/>
      <c r="H12" s="229"/>
      <c r="I12" s="230"/>
    </row>
    <row r="13" spans="1:9" x14ac:dyDescent="0.2">
      <c r="A13" s="206"/>
      <c r="B13" s="22"/>
      <c r="C13" s="206"/>
      <c r="D13" s="8"/>
      <c r="E13" s="8"/>
      <c r="F13" s="8"/>
      <c r="G13" s="319"/>
      <c r="H13" s="229"/>
      <c r="I13" s="230"/>
    </row>
    <row r="14" spans="1:9" x14ac:dyDescent="0.2">
      <c r="A14" s="206"/>
      <c r="B14" s="22"/>
      <c r="C14" s="206"/>
      <c r="D14" s="8"/>
      <c r="E14" s="8"/>
      <c r="F14" s="8"/>
      <c r="G14" s="319"/>
      <c r="H14" s="229"/>
      <c r="I14" s="230"/>
    </row>
    <row r="15" spans="1:9" x14ac:dyDescent="0.2">
      <c r="A15" s="207"/>
      <c r="B15" s="22"/>
      <c r="C15" s="8"/>
      <c r="D15" s="22"/>
      <c r="E15" s="8"/>
      <c r="F15" s="8"/>
      <c r="G15" s="22"/>
      <c r="H15" s="227"/>
      <c r="I15" s="228"/>
    </row>
    <row r="16" spans="1:9" x14ac:dyDescent="0.2">
      <c r="A16" s="207"/>
      <c r="B16" s="22"/>
      <c r="C16" s="8"/>
      <c r="D16" s="8"/>
      <c r="E16" s="8"/>
      <c r="F16" s="8"/>
      <c r="G16" s="22"/>
      <c r="H16" s="227"/>
      <c r="I16" s="228"/>
    </row>
    <row r="17" spans="1:9" x14ac:dyDescent="0.2">
      <c r="A17" s="207"/>
      <c r="B17" s="22"/>
      <c r="C17" s="8"/>
      <c r="D17" s="8"/>
      <c r="E17" s="8"/>
      <c r="F17" s="8"/>
      <c r="G17" s="22"/>
      <c r="H17" s="227"/>
      <c r="I17" s="228"/>
    </row>
    <row r="18" spans="1:9" ht="13.5" thickBot="1" x14ac:dyDescent="0.25"/>
    <row r="19" spans="1:9" ht="13.5" thickBot="1" x14ac:dyDescent="0.25">
      <c r="E19" s="373" t="s">
        <v>362</v>
      </c>
      <c r="F19" s="372"/>
      <c r="G19" s="372"/>
      <c r="H19" s="374">
        <f>SUM(H6:H17)</f>
        <v>0</v>
      </c>
      <c r="I19" s="374">
        <f>SUM(I6:I17)</f>
        <v>0</v>
      </c>
    </row>
  </sheetData>
  <pageMargins left="0.75" right="0.75" top="1" bottom="1" header="0.5" footer="0.5"/>
  <pageSetup paperSize="9"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1AB-7A2B-416C-A300-496D9E2EC953}">
  <sheetPr codeName="Sheet12">
    <tabColor rgb="FFFFC000"/>
    <pageSetUpPr fitToPage="1"/>
  </sheetPr>
  <dimension ref="A1:T35"/>
  <sheetViews>
    <sheetView workbookViewId="0">
      <selection activeCell="F35" sqref="F35"/>
    </sheetView>
  </sheetViews>
  <sheetFormatPr defaultColWidth="9.140625" defaultRowHeight="13.5" x14ac:dyDescent="0.2"/>
  <cols>
    <col min="1" max="1" width="33.140625" style="790" customWidth="1"/>
    <col min="2" max="2" width="10.5703125" style="790" customWidth="1"/>
    <col min="3" max="4" width="9.140625" style="790"/>
    <col min="5" max="5" width="9.28515625" style="790" customWidth="1"/>
    <col min="6" max="7" width="10.140625" style="791" bestFit="1" customWidth="1"/>
    <col min="8" max="16384" width="9.140625" style="790"/>
  </cols>
  <sheetData>
    <row r="1" spans="1:20" s="787" customFormat="1" ht="18" x14ac:dyDescent="0.25">
      <c r="A1" s="786" t="s">
        <v>487</v>
      </c>
      <c r="F1" s="788"/>
      <c r="G1" s="788"/>
    </row>
    <row r="2" spans="1:20" s="787" customFormat="1" ht="18" x14ac:dyDescent="0.25">
      <c r="A2" s="1427" t="s">
        <v>488</v>
      </c>
      <c r="B2" s="1427"/>
      <c r="C2" s="1427"/>
      <c r="D2" s="1427"/>
      <c r="E2" s="1427"/>
      <c r="F2" s="1427"/>
      <c r="G2" s="1427"/>
      <c r="H2" s="1427"/>
      <c r="I2" s="1427"/>
    </row>
    <row r="3" spans="1:20" ht="39.75" customHeight="1" x14ac:dyDescent="0.2">
      <c r="A3" s="1427"/>
      <c r="B3" s="1427"/>
      <c r="C3" s="1427"/>
      <c r="D3" s="1427"/>
      <c r="E3" s="1427"/>
      <c r="F3" s="1427"/>
      <c r="G3" s="1427"/>
      <c r="H3" s="1427"/>
      <c r="I3" s="1427"/>
    </row>
    <row r="4" spans="1:20" ht="17.25" customHeight="1" x14ac:dyDescent="0.25">
      <c r="A4" s="789"/>
      <c r="B4" s="789"/>
      <c r="C4" s="789"/>
      <c r="D4" s="789"/>
      <c r="E4" s="789"/>
      <c r="F4" s="789"/>
      <c r="G4" s="789"/>
      <c r="H4" s="789"/>
      <c r="I4" s="789"/>
    </row>
    <row r="5" spans="1:20" x14ac:dyDescent="0.2">
      <c r="A5" s="790" t="s">
        <v>489</v>
      </c>
      <c r="B5" s="1428" t="s">
        <v>435</v>
      </c>
      <c r="C5" s="1429"/>
      <c r="D5" s="1429"/>
      <c r="E5" s="1429"/>
      <c r="F5" s="1429"/>
      <c r="G5" s="1430"/>
    </row>
    <row r="7" spans="1:20" x14ac:dyDescent="0.2">
      <c r="A7" s="790" t="s">
        <v>490</v>
      </c>
      <c r="D7" s="1428" t="s">
        <v>518</v>
      </c>
      <c r="E7" s="1429"/>
      <c r="F7" s="1429"/>
      <c r="G7" s="1430"/>
      <c r="K7" s="1431"/>
      <c r="L7" s="1431"/>
      <c r="M7" s="1431"/>
      <c r="N7" s="1431"/>
      <c r="O7" s="1431"/>
      <c r="P7" s="1431"/>
      <c r="Q7" s="1431"/>
      <c r="R7" s="1431"/>
      <c r="S7" s="1431"/>
    </row>
    <row r="8" spans="1:20" x14ac:dyDescent="0.2">
      <c r="K8" s="1431"/>
      <c r="L8" s="1431"/>
      <c r="M8" s="1431"/>
      <c r="N8" s="1431"/>
      <c r="O8" s="1431"/>
      <c r="P8" s="1431"/>
      <c r="Q8" s="1431"/>
      <c r="R8" s="1431"/>
      <c r="S8" s="1431"/>
    </row>
    <row r="9" spans="1:20" x14ac:dyDescent="0.2">
      <c r="A9" s="792" t="s">
        <v>670</v>
      </c>
      <c r="B9" s="792"/>
      <c r="C9" s="792"/>
      <c r="D9" s="792"/>
    </row>
    <row r="11" spans="1:20" x14ac:dyDescent="0.2">
      <c r="A11" s="790" t="s">
        <v>491</v>
      </c>
      <c r="B11" s="1432" t="s">
        <v>519</v>
      </c>
      <c r="C11" s="1433"/>
      <c r="D11" s="1433"/>
      <c r="E11" s="1433"/>
      <c r="F11" s="1433"/>
      <c r="G11" s="1434"/>
    </row>
    <row r="13" spans="1:20" x14ac:dyDescent="0.2">
      <c r="A13" s="790" t="s">
        <v>492</v>
      </c>
      <c r="B13" s="885"/>
    </row>
    <row r="15" spans="1:20" ht="15.75" x14ac:dyDescent="0.25">
      <c r="F15" s="791" t="s">
        <v>30</v>
      </c>
      <c r="G15" s="791" t="s">
        <v>30</v>
      </c>
      <c r="T15" s="793"/>
    </row>
    <row r="16" spans="1:20" s="792" customFormat="1" x14ac:dyDescent="0.2">
      <c r="A16" s="792" t="s">
        <v>671</v>
      </c>
      <c r="F16" s="794"/>
      <c r="G16" s="794"/>
    </row>
    <row r="17" spans="1:8" x14ac:dyDescent="0.2">
      <c r="B17" s="821" t="s">
        <v>520</v>
      </c>
      <c r="C17" s="821"/>
      <c r="D17" s="821"/>
      <c r="E17" s="821"/>
      <c r="F17" s="829">
        <f>'Ledger Receipts'!I110</f>
        <v>1098.46</v>
      </c>
      <c r="G17" s="823"/>
    </row>
    <row r="18" spans="1:8" x14ac:dyDescent="0.2">
      <c r="B18" s="821" t="s">
        <v>521</v>
      </c>
      <c r="C18" s="821"/>
      <c r="D18" s="821"/>
      <c r="E18" s="821"/>
      <c r="F18" s="829">
        <f>'Ledger Receipts'!I111</f>
        <v>15000</v>
      </c>
      <c r="G18" s="823"/>
    </row>
    <row r="19" spans="1:8" x14ac:dyDescent="0.2">
      <c r="F19" s="824"/>
      <c r="G19" s="830">
        <f>SUM(F17:F18)</f>
        <v>16098.46</v>
      </c>
    </row>
    <row r="20" spans="1:8" x14ac:dyDescent="0.2">
      <c r="F20" s="823"/>
      <c r="G20" s="823"/>
    </row>
    <row r="21" spans="1:8" x14ac:dyDescent="0.2">
      <c r="A21" s="790" t="s">
        <v>480</v>
      </c>
      <c r="F21" s="823"/>
      <c r="G21" s="823">
        <v>0</v>
      </c>
    </row>
    <row r="22" spans="1:8" x14ac:dyDescent="0.2">
      <c r="F22" s="823"/>
      <c r="G22" s="823"/>
    </row>
    <row r="23" spans="1:8" x14ac:dyDescent="0.2">
      <c r="A23" s="790" t="s">
        <v>672</v>
      </c>
      <c r="F23" s="825"/>
      <c r="G23" s="823"/>
    </row>
    <row r="24" spans="1:8" x14ac:dyDescent="0.2">
      <c r="A24" s="821"/>
      <c r="B24" s="821"/>
      <c r="C24" s="821"/>
      <c r="D24" s="821"/>
      <c r="E24" s="821"/>
      <c r="F24" s="826"/>
      <c r="G24" s="823"/>
    </row>
    <row r="25" spans="1:8" x14ac:dyDescent="0.2">
      <c r="F25" s="824"/>
      <c r="G25" s="827">
        <f>SUM(F24:F24)</f>
        <v>0</v>
      </c>
    </row>
    <row r="26" spans="1:8" x14ac:dyDescent="0.2">
      <c r="A26" s="790" t="s">
        <v>673</v>
      </c>
      <c r="F26" s="823"/>
      <c r="G26" s="823"/>
    </row>
    <row r="27" spans="1:8" x14ac:dyDescent="0.2">
      <c r="B27" s="821"/>
      <c r="C27" s="821"/>
      <c r="D27" s="821"/>
      <c r="E27" s="821"/>
      <c r="F27" s="822"/>
      <c r="G27" s="823"/>
    </row>
    <row r="28" spans="1:8" x14ac:dyDescent="0.2">
      <c r="B28" s="821" t="s">
        <v>522</v>
      </c>
      <c r="C28" s="821"/>
      <c r="D28" s="821"/>
      <c r="E28" s="821"/>
      <c r="F28" s="822"/>
      <c r="G28" s="823"/>
    </row>
    <row r="29" spans="1:8" x14ac:dyDescent="0.2">
      <c r="B29" s="821"/>
      <c r="C29" s="821"/>
      <c r="D29" s="821"/>
      <c r="E29" s="821"/>
      <c r="F29" s="822"/>
      <c r="G29" s="823"/>
    </row>
    <row r="30" spans="1:8" x14ac:dyDescent="0.2">
      <c r="F30" s="824"/>
      <c r="G30" s="824">
        <f>SUM(F27:F29)</f>
        <v>0</v>
      </c>
    </row>
    <row r="31" spans="1:8" x14ac:dyDescent="0.2">
      <c r="F31" s="823"/>
      <c r="G31" s="823"/>
    </row>
    <row r="32" spans="1:8" ht="14.25" thickBot="1" x14ac:dyDescent="0.25">
      <c r="A32" s="792" t="s">
        <v>674</v>
      </c>
      <c r="B32" s="792"/>
      <c r="C32" s="792"/>
      <c r="D32" s="792"/>
      <c r="E32" s="792"/>
      <c r="F32" s="828"/>
      <c r="G32" s="831">
        <f>G19+G21+G25+G30</f>
        <v>16098.46</v>
      </c>
      <c r="H32" s="792"/>
    </row>
    <row r="33" spans="6:7" ht="14.25" thickTop="1" x14ac:dyDescent="0.2"/>
    <row r="34" spans="6:7" s="821" customFormat="1" x14ac:dyDescent="0.2">
      <c r="F34" s="897"/>
      <c r="G34" s="897"/>
    </row>
    <row r="35" spans="6:7" s="821" customFormat="1" x14ac:dyDescent="0.2">
      <c r="F35" s="897"/>
      <c r="G35" s="897"/>
    </row>
  </sheetData>
  <mergeCells count="5">
    <mergeCell ref="A2:I3"/>
    <mergeCell ref="B5:G5"/>
    <mergeCell ref="D7:G7"/>
    <mergeCell ref="K7:S8"/>
    <mergeCell ref="B11:G11"/>
  </mergeCell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E8EA-B993-4ECB-91C1-FF8FEAE3B3C7}">
  <sheetPr codeName="Sheet13">
    <tabColor rgb="FFFF0000"/>
    <pageSetUpPr fitToPage="1"/>
  </sheetPr>
  <dimension ref="A1:V38"/>
  <sheetViews>
    <sheetView topLeftCell="A10" workbookViewId="0">
      <selection activeCell="H18" sqref="H18"/>
    </sheetView>
  </sheetViews>
  <sheetFormatPr defaultColWidth="9.140625" defaultRowHeight="14.25" x14ac:dyDescent="0.2"/>
  <cols>
    <col min="1" max="1" width="10.85546875" style="798" customWidth="1"/>
    <col min="2" max="2" width="9.140625" style="798"/>
    <col min="3" max="3" width="32.5703125" style="798" customWidth="1"/>
    <col min="4" max="4" width="9.140625" style="798"/>
    <col min="5" max="5" width="3.28515625" style="798" customWidth="1"/>
    <col min="6" max="6" width="9.140625" style="798"/>
    <col min="7" max="7" width="10.140625" style="798" customWidth="1"/>
    <col min="8" max="8" width="9.5703125" style="798" customWidth="1"/>
    <col min="9" max="11" width="9.140625" style="798" hidden="1" customWidth="1"/>
    <col min="12" max="12" width="13.28515625" style="798" customWidth="1"/>
    <col min="13" max="13" width="50.42578125" style="797" bestFit="1" customWidth="1"/>
    <col min="14" max="14" width="86" style="798" bestFit="1" customWidth="1"/>
    <col min="15" max="256" width="9.140625" style="798"/>
    <col min="257" max="257" width="10.85546875" style="798" customWidth="1"/>
    <col min="258" max="258" width="9.140625" style="798"/>
    <col min="259" max="259" width="32.5703125" style="798" customWidth="1"/>
    <col min="260" max="260" width="9.140625" style="798"/>
    <col min="261" max="261" width="3.28515625" style="798" customWidth="1"/>
    <col min="262" max="262" width="9.140625" style="798"/>
    <col min="263" max="263" width="10.140625" style="798" customWidth="1"/>
    <col min="264" max="264" width="9.5703125" style="798" customWidth="1"/>
    <col min="265" max="267" width="0" style="798" hidden="1" customWidth="1"/>
    <col min="268" max="268" width="13.28515625" style="798" customWidth="1"/>
    <col min="269" max="269" width="50.42578125" style="798" bestFit="1" customWidth="1"/>
    <col min="270" max="270" width="86" style="798" bestFit="1" customWidth="1"/>
    <col min="271" max="512" width="9.140625" style="798"/>
    <col min="513" max="513" width="10.85546875" style="798" customWidth="1"/>
    <col min="514" max="514" width="9.140625" style="798"/>
    <col min="515" max="515" width="32.5703125" style="798" customWidth="1"/>
    <col min="516" max="516" width="9.140625" style="798"/>
    <col min="517" max="517" width="3.28515625" style="798" customWidth="1"/>
    <col min="518" max="518" width="9.140625" style="798"/>
    <col min="519" max="519" width="10.140625" style="798" customWidth="1"/>
    <col min="520" max="520" width="9.5703125" style="798" customWidth="1"/>
    <col min="521" max="523" width="0" style="798" hidden="1" customWidth="1"/>
    <col min="524" max="524" width="13.28515625" style="798" customWidth="1"/>
    <col min="525" max="525" width="50.42578125" style="798" bestFit="1" customWidth="1"/>
    <col min="526" max="526" width="86" style="798" bestFit="1" customWidth="1"/>
    <col min="527" max="768" width="9.140625" style="798"/>
    <col min="769" max="769" width="10.85546875" style="798" customWidth="1"/>
    <col min="770" max="770" width="9.140625" style="798"/>
    <col min="771" max="771" width="32.5703125" style="798" customWidth="1"/>
    <col min="772" max="772" width="9.140625" style="798"/>
    <col min="773" max="773" width="3.28515625" style="798" customWidth="1"/>
    <col min="774" max="774" width="9.140625" style="798"/>
    <col min="775" max="775" width="10.140625" style="798" customWidth="1"/>
    <col min="776" max="776" width="9.5703125" style="798" customWidth="1"/>
    <col min="777" max="779" width="0" style="798" hidden="1" customWidth="1"/>
    <col min="780" max="780" width="13.28515625" style="798" customWidth="1"/>
    <col min="781" max="781" width="50.42578125" style="798" bestFit="1" customWidth="1"/>
    <col min="782" max="782" width="86" style="798" bestFit="1" customWidth="1"/>
    <col min="783" max="1024" width="9.140625" style="798"/>
    <col min="1025" max="1025" width="10.85546875" style="798" customWidth="1"/>
    <col min="1026" max="1026" width="9.140625" style="798"/>
    <col min="1027" max="1027" width="32.5703125" style="798" customWidth="1"/>
    <col min="1028" max="1028" width="9.140625" style="798"/>
    <col min="1029" max="1029" width="3.28515625" style="798" customWidth="1"/>
    <col min="1030" max="1030" width="9.140625" style="798"/>
    <col min="1031" max="1031" width="10.140625" style="798" customWidth="1"/>
    <col min="1032" max="1032" width="9.5703125" style="798" customWidth="1"/>
    <col min="1033" max="1035" width="0" style="798" hidden="1" customWidth="1"/>
    <col min="1036" max="1036" width="13.28515625" style="798" customWidth="1"/>
    <col min="1037" max="1037" width="50.42578125" style="798" bestFit="1" customWidth="1"/>
    <col min="1038" max="1038" width="86" style="798" bestFit="1" customWidth="1"/>
    <col min="1039" max="1280" width="9.140625" style="798"/>
    <col min="1281" max="1281" width="10.85546875" style="798" customWidth="1"/>
    <col min="1282" max="1282" width="9.140625" style="798"/>
    <col min="1283" max="1283" width="32.5703125" style="798" customWidth="1"/>
    <col min="1284" max="1284" width="9.140625" style="798"/>
    <col min="1285" max="1285" width="3.28515625" style="798" customWidth="1"/>
    <col min="1286" max="1286" width="9.140625" style="798"/>
    <col min="1287" max="1287" width="10.140625" style="798" customWidth="1"/>
    <col min="1288" max="1288" width="9.5703125" style="798" customWidth="1"/>
    <col min="1289" max="1291" width="0" style="798" hidden="1" customWidth="1"/>
    <col min="1292" max="1292" width="13.28515625" style="798" customWidth="1"/>
    <col min="1293" max="1293" width="50.42578125" style="798" bestFit="1" customWidth="1"/>
    <col min="1294" max="1294" width="86" style="798" bestFit="1" customWidth="1"/>
    <col min="1295" max="1536" width="9.140625" style="798"/>
    <col min="1537" max="1537" width="10.85546875" style="798" customWidth="1"/>
    <col min="1538" max="1538" width="9.140625" style="798"/>
    <col min="1539" max="1539" width="32.5703125" style="798" customWidth="1"/>
    <col min="1540" max="1540" width="9.140625" style="798"/>
    <col min="1541" max="1541" width="3.28515625" style="798" customWidth="1"/>
    <col min="1542" max="1542" width="9.140625" style="798"/>
    <col min="1543" max="1543" width="10.140625" style="798" customWidth="1"/>
    <col min="1544" max="1544" width="9.5703125" style="798" customWidth="1"/>
    <col min="1545" max="1547" width="0" style="798" hidden="1" customWidth="1"/>
    <col min="1548" max="1548" width="13.28515625" style="798" customWidth="1"/>
    <col min="1549" max="1549" width="50.42578125" style="798" bestFit="1" customWidth="1"/>
    <col min="1550" max="1550" width="86" style="798" bestFit="1" customWidth="1"/>
    <col min="1551" max="1792" width="9.140625" style="798"/>
    <col min="1793" max="1793" width="10.85546875" style="798" customWidth="1"/>
    <col min="1794" max="1794" width="9.140625" style="798"/>
    <col min="1795" max="1795" width="32.5703125" style="798" customWidth="1"/>
    <col min="1796" max="1796" width="9.140625" style="798"/>
    <col min="1797" max="1797" width="3.28515625" style="798" customWidth="1"/>
    <col min="1798" max="1798" width="9.140625" style="798"/>
    <col min="1799" max="1799" width="10.140625" style="798" customWidth="1"/>
    <col min="1800" max="1800" width="9.5703125" style="798" customWidth="1"/>
    <col min="1801" max="1803" width="0" style="798" hidden="1" customWidth="1"/>
    <col min="1804" max="1804" width="13.28515625" style="798" customWidth="1"/>
    <col min="1805" max="1805" width="50.42578125" style="798" bestFit="1" customWidth="1"/>
    <col min="1806" max="1806" width="86" style="798" bestFit="1" customWidth="1"/>
    <col min="1807" max="2048" width="9.140625" style="798"/>
    <col min="2049" max="2049" width="10.85546875" style="798" customWidth="1"/>
    <col min="2050" max="2050" width="9.140625" style="798"/>
    <col min="2051" max="2051" width="32.5703125" style="798" customWidth="1"/>
    <col min="2052" max="2052" width="9.140625" style="798"/>
    <col min="2053" max="2053" width="3.28515625" style="798" customWidth="1"/>
    <col min="2054" max="2054" width="9.140625" style="798"/>
    <col min="2055" max="2055" width="10.140625" style="798" customWidth="1"/>
    <col min="2056" max="2056" width="9.5703125" style="798" customWidth="1"/>
    <col min="2057" max="2059" width="0" style="798" hidden="1" customWidth="1"/>
    <col min="2060" max="2060" width="13.28515625" style="798" customWidth="1"/>
    <col min="2061" max="2061" width="50.42578125" style="798" bestFit="1" customWidth="1"/>
    <col min="2062" max="2062" width="86" style="798" bestFit="1" customWidth="1"/>
    <col min="2063" max="2304" width="9.140625" style="798"/>
    <col min="2305" max="2305" width="10.85546875" style="798" customWidth="1"/>
    <col min="2306" max="2306" width="9.140625" style="798"/>
    <col min="2307" max="2307" width="32.5703125" style="798" customWidth="1"/>
    <col min="2308" max="2308" width="9.140625" style="798"/>
    <col min="2309" max="2309" width="3.28515625" style="798" customWidth="1"/>
    <col min="2310" max="2310" width="9.140625" style="798"/>
    <col min="2311" max="2311" width="10.140625" style="798" customWidth="1"/>
    <col min="2312" max="2312" width="9.5703125" style="798" customWidth="1"/>
    <col min="2313" max="2315" width="0" style="798" hidden="1" customWidth="1"/>
    <col min="2316" max="2316" width="13.28515625" style="798" customWidth="1"/>
    <col min="2317" max="2317" width="50.42578125" style="798" bestFit="1" customWidth="1"/>
    <col min="2318" max="2318" width="86" style="798" bestFit="1" customWidth="1"/>
    <col min="2319" max="2560" width="9.140625" style="798"/>
    <col min="2561" max="2561" width="10.85546875" style="798" customWidth="1"/>
    <col min="2562" max="2562" width="9.140625" style="798"/>
    <col min="2563" max="2563" width="32.5703125" style="798" customWidth="1"/>
    <col min="2564" max="2564" width="9.140625" style="798"/>
    <col min="2565" max="2565" width="3.28515625" style="798" customWidth="1"/>
    <col min="2566" max="2566" width="9.140625" style="798"/>
    <col min="2567" max="2567" width="10.140625" style="798" customWidth="1"/>
    <col min="2568" max="2568" width="9.5703125" style="798" customWidth="1"/>
    <col min="2569" max="2571" width="0" style="798" hidden="1" customWidth="1"/>
    <col min="2572" max="2572" width="13.28515625" style="798" customWidth="1"/>
    <col min="2573" max="2573" width="50.42578125" style="798" bestFit="1" customWidth="1"/>
    <col min="2574" max="2574" width="86" style="798" bestFit="1" customWidth="1"/>
    <col min="2575" max="2816" width="9.140625" style="798"/>
    <col min="2817" max="2817" width="10.85546875" style="798" customWidth="1"/>
    <col min="2818" max="2818" width="9.140625" style="798"/>
    <col min="2819" max="2819" width="32.5703125" style="798" customWidth="1"/>
    <col min="2820" max="2820" width="9.140625" style="798"/>
    <col min="2821" max="2821" width="3.28515625" style="798" customWidth="1"/>
    <col min="2822" max="2822" width="9.140625" style="798"/>
    <col min="2823" max="2823" width="10.140625" style="798" customWidth="1"/>
    <col min="2824" max="2824" width="9.5703125" style="798" customWidth="1"/>
    <col min="2825" max="2827" width="0" style="798" hidden="1" customWidth="1"/>
    <col min="2828" max="2828" width="13.28515625" style="798" customWidth="1"/>
    <col min="2829" max="2829" width="50.42578125" style="798" bestFit="1" customWidth="1"/>
    <col min="2830" max="2830" width="86" style="798" bestFit="1" customWidth="1"/>
    <col min="2831" max="3072" width="9.140625" style="798"/>
    <col min="3073" max="3073" width="10.85546875" style="798" customWidth="1"/>
    <col min="3074" max="3074" width="9.140625" style="798"/>
    <col min="3075" max="3075" width="32.5703125" style="798" customWidth="1"/>
    <col min="3076" max="3076" width="9.140625" style="798"/>
    <col min="3077" max="3077" width="3.28515625" style="798" customWidth="1"/>
    <col min="3078" max="3078" width="9.140625" style="798"/>
    <col min="3079" max="3079" width="10.140625" style="798" customWidth="1"/>
    <col min="3080" max="3080" width="9.5703125" style="798" customWidth="1"/>
    <col min="3081" max="3083" width="0" style="798" hidden="1" customWidth="1"/>
    <col min="3084" max="3084" width="13.28515625" style="798" customWidth="1"/>
    <col min="3085" max="3085" width="50.42578125" style="798" bestFit="1" customWidth="1"/>
    <col min="3086" max="3086" width="86" style="798" bestFit="1" customWidth="1"/>
    <col min="3087" max="3328" width="9.140625" style="798"/>
    <col min="3329" max="3329" width="10.85546875" style="798" customWidth="1"/>
    <col min="3330" max="3330" width="9.140625" style="798"/>
    <col min="3331" max="3331" width="32.5703125" style="798" customWidth="1"/>
    <col min="3332" max="3332" width="9.140625" style="798"/>
    <col min="3333" max="3333" width="3.28515625" style="798" customWidth="1"/>
    <col min="3334" max="3334" width="9.140625" style="798"/>
    <col min="3335" max="3335" width="10.140625" style="798" customWidth="1"/>
    <col min="3336" max="3336" width="9.5703125" style="798" customWidth="1"/>
    <col min="3337" max="3339" width="0" style="798" hidden="1" customWidth="1"/>
    <col min="3340" max="3340" width="13.28515625" style="798" customWidth="1"/>
    <col min="3341" max="3341" width="50.42578125" style="798" bestFit="1" customWidth="1"/>
    <col min="3342" max="3342" width="86" style="798" bestFit="1" customWidth="1"/>
    <col min="3343" max="3584" width="9.140625" style="798"/>
    <col min="3585" max="3585" width="10.85546875" style="798" customWidth="1"/>
    <col min="3586" max="3586" width="9.140625" style="798"/>
    <col min="3587" max="3587" width="32.5703125" style="798" customWidth="1"/>
    <col min="3588" max="3588" width="9.140625" style="798"/>
    <col min="3589" max="3589" width="3.28515625" style="798" customWidth="1"/>
    <col min="3590" max="3590" width="9.140625" style="798"/>
    <col min="3591" max="3591" width="10.140625" style="798" customWidth="1"/>
    <col min="3592" max="3592" width="9.5703125" style="798" customWidth="1"/>
    <col min="3593" max="3595" width="0" style="798" hidden="1" customWidth="1"/>
    <col min="3596" max="3596" width="13.28515625" style="798" customWidth="1"/>
    <col min="3597" max="3597" width="50.42578125" style="798" bestFit="1" customWidth="1"/>
    <col min="3598" max="3598" width="86" style="798" bestFit="1" customWidth="1"/>
    <col min="3599" max="3840" width="9.140625" style="798"/>
    <col min="3841" max="3841" width="10.85546875" style="798" customWidth="1"/>
    <col min="3842" max="3842" width="9.140625" style="798"/>
    <col min="3843" max="3843" width="32.5703125" style="798" customWidth="1"/>
    <col min="3844" max="3844" width="9.140625" style="798"/>
    <col min="3845" max="3845" width="3.28515625" style="798" customWidth="1"/>
    <col min="3846" max="3846" width="9.140625" style="798"/>
    <col min="3847" max="3847" width="10.140625" style="798" customWidth="1"/>
    <col min="3848" max="3848" width="9.5703125" style="798" customWidth="1"/>
    <col min="3849" max="3851" width="0" style="798" hidden="1" customWidth="1"/>
    <col min="3852" max="3852" width="13.28515625" style="798" customWidth="1"/>
    <col min="3853" max="3853" width="50.42578125" style="798" bestFit="1" customWidth="1"/>
    <col min="3854" max="3854" width="86" style="798" bestFit="1" customWidth="1"/>
    <col min="3855" max="4096" width="9.140625" style="798"/>
    <col min="4097" max="4097" width="10.85546875" style="798" customWidth="1"/>
    <col min="4098" max="4098" width="9.140625" style="798"/>
    <col min="4099" max="4099" width="32.5703125" style="798" customWidth="1"/>
    <col min="4100" max="4100" width="9.140625" style="798"/>
    <col min="4101" max="4101" width="3.28515625" style="798" customWidth="1"/>
    <col min="4102" max="4102" width="9.140625" style="798"/>
    <col min="4103" max="4103" width="10.140625" style="798" customWidth="1"/>
    <col min="4104" max="4104" width="9.5703125" style="798" customWidth="1"/>
    <col min="4105" max="4107" width="0" style="798" hidden="1" customWidth="1"/>
    <col min="4108" max="4108" width="13.28515625" style="798" customWidth="1"/>
    <col min="4109" max="4109" width="50.42578125" style="798" bestFit="1" customWidth="1"/>
    <col min="4110" max="4110" width="86" style="798" bestFit="1" customWidth="1"/>
    <col min="4111" max="4352" width="9.140625" style="798"/>
    <col min="4353" max="4353" width="10.85546875" style="798" customWidth="1"/>
    <col min="4354" max="4354" width="9.140625" style="798"/>
    <col min="4355" max="4355" width="32.5703125" style="798" customWidth="1"/>
    <col min="4356" max="4356" width="9.140625" style="798"/>
    <col min="4357" max="4357" width="3.28515625" style="798" customWidth="1"/>
    <col min="4358" max="4358" width="9.140625" style="798"/>
    <col min="4359" max="4359" width="10.140625" style="798" customWidth="1"/>
    <col min="4360" max="4360" width="9.5703125" style="798" customWidth="1"/>
    <col min="4361" max="4363" width="0" style="798" hidden="1" customWidth="1"/>
    <col min="4364" max="4364" width="13.28515625" style="798" customWidth="1"/>
    <col min="4365" max="4365" width="50.42578125" style="798" bestFit="1" customWidth="1"/>
    <col min="4366" max="4366" width="86" style="798" bestFit="1" customWidth="1"/>
    <col min="4367" max="4608" width="9.140625" style="798"/>
    <col min="4609" max="4609" width="10.85546875" style="798" customWidth="1"/>
    <col min="4610" max="4610" width="9.140625" style="798"/>
    <col min="4611" max="4611" width="32.5703125" style="798" customWidth="1"/>
    <col min="4612" max="4612" width="9.140625" style="798"/>
    <col min="4613" max="4613" width="3.28515625" style="798" customWidth="1"/>
    <col min="4614" max="4614" width="9.140625" style="798"/>
    <col min="4615" max="4615" width="10.140625" style="798" customWidth="1"/>
    <col min="4616" max="4616" width="9.5703125" style="798" customWidth="1"/>
    <col min="4617" max="4619" width="0" style="798" hidden="1" customWidth="1"/>
    <col min="4620" max="4620" width="13.28515625" style="798" customWidth="1"/>
    <col min="4621" max="4621" width="50.42578125" style="798" bestFit="1" customWidth="1"/>
    <col min="4622" max="4622" width="86" style="798" bestFit="1" customWidth="1"/>
    <col min="4623" max="4864" width="9.140625" style="798"/>
    <col min="4865" max="4865" width="10.85546875" style="798" customWidth="1"/>
    <col min="4866" max="4866" width="9.140625" style="798"/>
    <col min="4867" max="4867" width="32.5703125" style="798" customWidth="1"/>
    <col min="4868" max="4868" width="9.140625" style="798"/>
    <col min="4869" max="4869" width="3.28515625" style="798" customWidth="1"/>
    <col min="4870" max="4870" width="9.140625" style="798"/>
    <col min="4871" max="4871" width="10.140625" style="798" customWidth="1"/>
    <col min="4872" max="4872" width="9.5703125" style="798" customWidth="1"/>
    <col min="4873" max="4875" width="0" style="798" hidden="1" customWidth="1"/>
    <col min="4876" max="4876" width="13.28515625" style="798" customWidth="1"/>
    <col min="4877" max="4877" width="50.42578125" style="798" bestFit="1" customWidth="1"/>
    <col min="4878" max="4878" width="86" style="798" bestFit="1" customWidth="1"/>
    <col min="4879" max="5120" width="9.140625" style="798"/>
    <col min="5121" max="5121" width="10.85546875" style="798" customWidth="1"/>
    <col min="5122" max="5122" width="9.140625" style="798"/>
    <col min="5123" max="5123" width="32.5703125" style="798" customWidth="1"/>
    <col min="5124" max="5124" width="9.140625" style="798"/>
    <col min="5125" max="5125" width="3.28515625" style="798" customWidth="1"/>
    <col min="5126" max="5126" width="9.140625" style="798"/>
    <col min="5127" max="5127" width="10.140625" style="798" customWidth="1"/>
    <col min="5128" max="5128" width="9.5703125" style="798" customWidth="1"/>
    <col min="5129" max="5131" width="0" style="798" hidden="1" customWidth="1"/>
    <col min="5132" max="5132" width="13.28515625" style="798" customWidth="1"/>
    <col min="5133" max="5133" width="50.42578125" style="798" bestFit="1" customWidth="1"/>
    <col min="5134" max="5134" width="86" style="798" bestFit="1" customWidth="1"/>
    <col min="5135" max="5376" width="9.140625" style="798"/>
    <col min="5377" max="5377" width="10.85546875" style="798" customWidth="1"/>
    <col min="5378" max="5378" width="9.140625" style="798"/>
    <col min="5379" max="5379" width="32.5703125" style="798" customWidth="1"/>
    <col min="5380" max="5380" width="9.140625" style="798"/>
    <col min="5381" max="5381" width="3.28515625" style="798" customWidth="1"/>
    <col min="5382" max="5382" width="9.140625" style="798"/>
    <col min="5383" max="5383" width="10.140625" style="798" customWidth="1"/>
    <col min="5384" max="5384" width="9.5703125" style="798" customWidth="1"/>
    <col min="5385" max="5387" width="0" style="798" hidden="1" customWidth="1"/>
    <col min="5388" max="5388" width="13.28515625" style="798" customWidth="1"/>
    <col min="5389" max="5389" width="50.42578125" style="798" bestFit="1" customWidth="1"/>
    <col min="5390" max="5390" width="86" style="798" bestFit="1" customWidth="1"/>
    <col min="5391" max="5632" width="9.140625" style="798"/>
    <col min="5633" max="5633" width="10.85546875" style="798" customWidth="1"/>
    <col min="5634" max="5634" width="9.140625" style="798"/>
    <col min="5635" max="5635" width="32.5703125" style="798" customWidth="1"/>
    <col min="5636" max="5636" width="9.140625" style="798"/>
    <col min="5637" max="5637" width="3.28515625" style="798" customWidth="1"/>
    <col min="5638" max="5638" width="9.140625" style="798"/>
    <col min="5639" max="5639" width="10.140625" style="798" customWidth="1"/>
    <col min="5640" max="5640" width="9.5703125" style="798" customWidth="1"/>
    <col min="5641" max="5643" width="0" style="798" hidden="1" customWidth="1"/>
    <col min="5644" max="5644" width="13.28515625" style="798" customWidth="1"/>
    <col min="5645" max="5645" width="50.42578125" style="798" bestFit="1" customWidth="1"/>
    <col min="5646" max="5646" width="86" style="798" bestFit="1" customWidth="1"/>
    <col min="5647" max="5888" width="9.140625" style="798"/>
    <col min="5889" max="5889" width="10.85546875" style="798" customWidth="1"/>
    <col min="5890" max="5890" width="9.140625" style="798"/>
    <col min="5891" max="5891" width="32.5703125" style="798" customWidth="1"/>
    <col min="5892" max="5892" width="9.140625" style="798"/>
    <col min="5893" max="5893" width="3.28515625" style="798" customWidth="1"/>
    <col min="5894" max="5894" width="9.140625" style="798"/>
    <col min="5895" max="5895" width="10.140625" style="798" customWidth="1"/>
    <col min="5896" max="5896" width="9.5703125" style="798" customWidth="1"/>
    <col min="5897" max="5899" width="0" style="798" hidden="1" customWidth="1"/>
    <col min="5900" max="5900" width="13.28515625" style="798" customWidth="1"/>
    <col min="5901" max="5901" width="50.42578125" style="798" bestFit="1" customWidth="1"/>
    <col min="5902" max="5902" width="86" style="798" bestFit="1" customWidth="1"/>
    <col min="5903" max="6144" width="9.140625" style="798"/>
    <col min="6145" max="6145" width="10.85546875" style="798" customWidth="1"/>
    <col min="6146" max="6146" width="9.140625" style="798"/>
    <col min="6147" max="6147" width="32.5703125" style="798" customWidth="1"/>
    <col min="6148" max="6148" width="9.140625" style="798"/>
    <col min="6149" max="6149" width="3.28515625" style="798" customWidth="1"/>
    <col min="6150" max="6150" width="9.140625" style="798"/>
    <col min="6151" max="6151" width="10.140625" style="798" customWidth="1"/>
    <col min="6152" max="6152" width="9.5703125" style="798" customWidth="1"/>
    <col min="6153" max="6155" width="0" style="798" hidden="1" customWidth="1"/>
    <col min="6156" max="6156" width="13.28515625" style="798" customWidth="1"/>
    <col min="6157" max="6157" width="50.42578125" style="798" bestFit="1" customWidth="1"/>
    <col min="6158" max="6158" width="86" style="798" bestFit="1" customWidth="1"/>
    <col min="6159" max="6400" width="9.140625" style="798"/>
    <col min="6401" max="6401" width="10.85546875" style="798" customWidth="1"/>
    <col min="6402" max="6402" width="9.140625" style="798"/>
    <col min="6403" max="6403" width="32.5703125" style="798" customWidth="1"/>
    <col min="6404" max="6404" width="9.140625" style="798"/>
    <col min="6405" max="6405" width="3.28515625" style="798" customWidth="1"/>
    <col min="6406" max="6406" width="9.140625" style="798"/>
    <col min="6407" max="6407" width="10.140625" style="798" customWidth="1"/>
    <col min="6408" max="6408" width="9.5703125" style="798" customWidth="1"/>
    <col min="6409" max="6411" width="0" style="798" hidden="1" customWidth="1"/>
    <col min="6412" max="6412" width="13.28515625" style="798" customWidth="1"/>
    <col min="6413" max="6413" width="50.42578125" style="798" bestFit="1" customWidth="1"/>
    <col min="6414" max="6414" width="86" style="798" bestFit="1" customWidth="1"/>
    <col min="6415" max="6656" width="9.140625" style="798"/>
    <col min="6657" max="6657" width="10.85546875" style="798" customWidth="1"/>
    <col min="6658" max="6658" width="9.140625" style="798"/>
    <col min="6659" max="6659" width="32.5703125" style="798" customWidth="1"/>
    <col min="6660" max="6660" width="9.140625" style="798"/>
    <col min="6661" max="6661" width="3.28515625" style="798" customWidth="1"/>
    <col min="6662" max="6662" width="9.140625" style="798"/>
    <col min="6663" max="6663" width="10.140625" style="798" customWidth="1"/>
    <col min="6664" max="6664" width="9.5703125" style="798" customWidth="1"/>
    <col min="6665" max="6667" width="0" style="798" hidden="1" customWidth="1"/>
    <col min="6668" max="6668" width="13.28515625" style="798" customWidth="1"/>
    <col min="6669" max="6669" width="50.42578125" style="798" bestFit="1" customWidth="1"/>
    <col min="6670" max="6670" width="86" style="798" bestFit="1" customWidth="1"/>
    <col min="6671" max="6912" width="9.140625" style="798"/>
    <col min="6913" max="6913" width="10.85546875" style="798" customWidth="1"/>
    <col min="6914" max="6914" width="9.140625" style="798"/>
    <col min="6915" max="6915" width="32.5703125" style="798" customWidth="1"/>
    <col min="6916" max="6916" width="9.140625" style="798"/>
    <col min="6917" max="6917" width="3.28515625" style="798" customWidth="1"/>
    <col min="6918" max="6918" width="9.140625" style="798"/>
    <col min="6919" max="6919" width="10.140625" style="798" customWidth="1"/>
    <col min="6920" max="6920" width="9.5703125" style="798" customWidth="1"/>
    <col min="6921" max="6923" width="0" style="798" hidden="1" customWidth="1"/>
    <col min="6924" max="6924" width="13.28515625" style="798" customWidth="1"/>
    <col min="6925" max="6925" width="50.42578125" style="798" bestFit="1" customWidth="1"/>
    <col min="6926" max="6926" width="86" style="798" bestFit="1" customWidth="1"/>
    <col min="6927" max="7168" width="9.140625" style="798"/>
    <col min="7169" max="7169" width="10.85546875" style="798" customWidth="1"/>
    <col min="7170" max="7170" width="9.140625" style="798"/>
    <col min="7171" max="7171" width="32.5703125" style="798" customWidth="1"/>
    <col min="7172" max="7172" width="9.140625" style="798"/>
    <col min="7173" max="7173" width="3.28515625" style="798" customWidth="1"/>
    <col min="7174" max="7174" width="9.140625" style="798"/>
    <col min="7175" max="7175" width="10.140625" style="798" customWidth="1"/>
    <col min="7176" max="7176" width="9.5703125" style="798" customWidth="1"/>
    <col min="7177" max="7179" width="0" style="798" hidden="1" customWidth="1"/>
    <col min="7180" max="7180" width="13.28515625" style="798" customWidth="1"/>
    <col min="7181" max="7181" width="50.42578125" style="798" bestFit="1" customWidth="1"/>
    <col min="7182" max="7182" width="86" style="798" bestFit="1" customWidth="1"/>
    <col min="7183" max="7424" width="9.140625" style="798"/>
    <col min="7425" max="7425" width="10.85546875" style="798" customWidth="1"/>
    <col min="7426" max="7426" width="9.140625" style="798"/>
    <col min="7427" max="7427" width="32.5703125" style="798" customWidth="1"/>
    <col min="7428" max="7428" width="9.140625" style="798"/>
    <col min="7429" max="7429" width="3.28515625" style="798" customWidth="1"/>
    <col min="7430" max="7430" width="9.140625" style="798"/>
    <col min="7431" max="7431" width="10.140625" style="798" customWidth="1"/>
    <col min="7432" max="7432" width="9.5703125" style="798" customWidth="1"/>
    <col min="7433" max="7435" width="0" style="798" hidden="1" customWidth="1"/>
    <col min="7436" max="7436" width="13.28515625" style="798" customWidth="1"/>
    <col min="7437" max="7437" width="50.42578125" style="798" bestFit="1" customWidth="1"/>
    <col min="7438" max="7438" width="86" style="798" bestFit="1" customWidth="1"/>
    <col min="7439" max="7680" width="9.140625" style="798"/>
    <col min="7681" max="7681" width="10.85546875" style="798" customWidth="1"/>
    <col min="7682" max="7682" width="9.140625" style="798"/>
    <col min="7683" max="7683" width="32.5703125" style="798" customWidth="1"/>
    <col min="7684" max="7684" width="9.140625" style="798"/>
    <col min="7685" max="7685" width="3.28515625" style="798" customWidth="1"/>
    <col min="7686" max="7686" width="9.140625" style="798"/>
    <col min="7687" max="7687" width="10.140625" style="798" customWidth="1"/>
    <col min="7688" max="7688" width="9.5703125" style="798" customWidth="1"/>
    <col min="7689" max="7691" width="0" style="798" hidden="1" customWidth="1"/>
    <col min="7692" max="7692" width="13.28515625" style="798" customWidth="1"/>
    <col min="7693" max="7693" width="50.42578125" style="798" bestFit="1" customWidth="1"/>
    <col min="7694" max="7694" width="86" style="798" bestFit="1" customWidth="1"/>
    <col min="7695" max="7936" width="9.140625" style="798"/>
    <col min="7937" max="7937" width="10.85546875" style="798" customWidth="1"/>
    <col min="7938" max="7938" width="9.140625" style="798"/>
    <col min="7939" max="7939" width="32.5703125" style="798" customWidth="1"/>
    <col min="7940" max="7940" width="9.140625" style="798"/>
    <col min="7941" max="7941" width="3.28515625" style="798" customWidth="1"/>
    <col min="7942" max="7942" width="9.140625" style="798"/>
    <col min="7943" max="7943" width="10.140625" style="798" customWidth="1"/>
    <col min="7944" max="7944" width="9.5703125" style="798" customWidth="1"/>
    <col min="7945" max="7947" width="0" style="798" hidden="1" customWidth="1"/>
    <col min="7948" max="7948" width="13.28515625" style="798" customWidth="1"/>
    <col min="7949" max="7949" width="50.42578125" style="798" bestFit="1" customWidth="1"/>
    <col min="7950" max="7950" width="86" style="798" bestFit="1" customWidth="1"/>
    <col min="7951" max="8192" width="9.140625" style="798"/>
    <col min="8193" max="8193" width="10.85546875" style="798" customWidth="1"/>
    <col min="8194" max="8194" width="9.140625" style="798"/>
    <col min="8195" max="8195" width="32.5703125" style="798" customWidth="1"/>
    <col min="8196" max="8196" width="9.140625" style="798"/>
    <col min="8197" max="8197" width="3.28515625" style="798" customWidth="1"/>
    <col min="8198" max="8198" width="9.140625" style="798"/>
    <col min="8199" max="8199" width="10.140625" style="798" customWidth="1"/>
    <col min="8200" max="8200" width="9.5703125" style="798" customWidth="1"/>
    <col min="8201" max="8203" width="0" style="798" hidden="1" customWidth="1"/>
    <col min="8204" max="8204" width="13.28515625" style="798" customWidth="1"/>
    <col min="8205" max="8205" width="50.42578125" style="798" bestFit="1" customWidth="1"/>
    <col min="8206" max="8206" width="86" style="798" bestFit="1" customWidth="1"/>
    <col min="8207" max="8448" width="9.140625" style="798"/>
    <col min="8449" max="8449" width="10.85546875" style="798" customWidth="1"/>
    <col min="8450" max="8450" width="9.140625" style="798"/>
    <col min="8451" max="8451" width="32.5703125" style="798" customWidth="1"/>
    <col min="8452" max="8452" width="9.140625" style="798"/>
    <col min="8453" max="8453" width="3.28515625" style="798" customWidth="1"/>
    <col min="8454" max="8454" width="9.140625" style="798"/>
    <col min="8455" max="8455" width="10.140625" style="798" customWidth="1"/>
    <col min="8456" max="8456" width="9.5703125" style="798" customWidth="1"/>
    <col min="8457" max="8459" width="0" style="798" hidden="1" customWidth="1"/>
    <col min="8460" max="8460" width="13.28515625" style="798" customWidth="1"/>
    <col min="8461" max="8461" width="50.42578125" style="798" bestFit="1" customWidth="1"/>
    <col min="8462" max="8462" width="86" style="798" bestFit="1" customWidth="1"/>
    <col min="8463" max="8704" width="9.140625" style="798"/>
    <col min="8705" max="8705" width="10.85546875" style="798" customWidth="1"/>
    <col min="8706" max="8706" width="9.140625" style="798"/>
    <col min="8707" max="8707" width="32.5703125" style="798" customWidth="1"/>
    <col min="8708" max="8708" width="9.140625" style="798"/>
    <col min="8709" max="8709" width="3.28515625" style="798" customWidth="1"/>
    <col min="8710" max="8710" width="9.140625" style="798"/>
    <col min="8711" max="8711" width="10.140625" style="798" customWidth="1"/>
    <col min="8712" max="8712" width="9.5703125" style="798" customWidth="1"/>
    <col min="8713" max="8715" width="0" style="798" hidden="1" customWidth="1"/>
    <col min="8716" max="8716" width="13.28515625" style="798" customWidth="1"/>
    <col min="8717" max="8717" width="50.42578125" style="798" bestFit="1" customWidth="1"/>
    <col min="8718" max="8718" width="86" style="798" bestFit="1" customWidth="1"/>
    <col min="8719" max="8960" width="9.140625" style="798"/>
    <col min="8961" max="8961" width="10.85546875" style="798" customWidth="1"/>
    <col min="8962" max="8962" width="9.140625" style="798"/>
    <col min="8963" max="8963" width="32.5703125" style="798" customWidth="1"/>
    <col min="8964" max="8964" width="9.140625" style="798"/>
    <col min="8965" max="8965" width="3.28515625" style="798" customWidth="1"/>
    <col min="8966" max="8966" width="9.140625" style="798"/>
    <col min="8967" max="8967" width="10.140625" style="798" customWidth="1"/>
    <col min="8968" max="8968" width="9.5703125" style="798" customWidth="1"/>
    <col min="8969" max="8971" width="0" style="798" hidden="1" customWidth="1"/>
    <col min="8972" max="8972" width="13.28515625" style="798" customWidth="1"/>
    <col min="8973" max="8973" width="50.42578125" style="798" bestFit="1" customWidth="1"/>
    <col min="8974" max="8974" width="86" style="798" bestFit="1" customWidth="1"/>
    <col min="8975" max="9216" width="9.140625" style="798"/>
    <col min="9217" max="9217" width="10.85546875" style="798" customWidth="1"/>
    <col min="9218" max="9218" width="9.140625" style="798"/>
    <col min="9219" max="9219" width="32.5703125" style="798" customWidth="1"/>
    <col min="9220" max="9220" width="9.140625" style="798"/>
    <col min="9221" max="9221" width="3.28515625" style="798" customWidth="1"/>
    <col min="9222" max="9222" width="9.140625" style="798"/>
    <col min="9223" max="9223" width="10.140625" style="798" customWidth="1"/>
    <col min="9224" max="9224" width="9.5703125" style="798" customWidth="1"/>
    <col min="9225" max="9227" width="0" style="798" hidden="1" customWidth="1"/>
    <col min="9228" max="9228" width="13.28515625" style="798" customWidth="1"/>
    <col min="9229" max="9229" width="50.42578125" style="798" bestFit="1" customWidth="1"/>
    <col min="9230" max="9230" width="86" style="798" bestFit="1" customWidth="1"/>
    <col min="9231" max="9472" width="9.140625" style="798"/>
    <col min="9473" max="9473" width="10.85546875" style="798" customWidth="1"/>
    <col min="9474" max="9474" width="9.140625" style="798"/>
    <col min="9475" max="9475" width="32.5703125" style="798" customWidth="1"/>
    <col min="9476" max="9476" width="9.140625" style="798"/>
    <col min="9477" max="9477" width="3.28515625" style="798" customWidth="1"/>
    <col min="9478" max="9478" width="9.140625" style="798"/>
    <col min="9479" max="9479" width="10.140625" style="798" customWidth="1"/>
    <col min="9480" max="9480" width="9.5703125" style="798" customWidth="1"/>
    <col min="9481" max="9483" width="0" style="798" hidden="1" customWidth="1"/>
    <col min="9484" max="9484" width="13.28515625" style="798" customWidth="1"/>
    <col min="9485" max="9485" width="50.42578125" style="798" bestFit="1" customWidth="1"/>
    <col min="9486" max="9486" width="86" style="798" bestFit="1" customWidth="1"/>
    <col min="9487" max="9728" width="9.140625" style="798"/>
    <col min="9729" max="9729" width="10.85546875" style="798" customWidth="1"/>
    <col min="9730" max="9730" width="9.140625" style="798"/>
    <col min="9731" max="9731" width="32.5703125" style="798" customWidth="1"/>
    <col min="9732" max="9732" width="9.140625" style="798"/>
    <col min="9733" max="9733" width="3.28515625" style="798" customWidth="1"/>
    <col min="9734" max="9734" width="9.140625" style="798"/>
    <col min="9735" max="9735" width="10.140625" style="798" customWidth="1"/>
    <col min="9736" max="9736" width="9.5703125" style="798" customWidth="1"/>
    <col min="9737" max="9739" width="0" style="798" hidden="1" customWidth="1"/>
    <col min="9740" max="9740" width="13.28515625" style="798" customWidth="1"/>
    <col min="9741" max="9741" width="50.42578125" style="798" bestFit="1" customWidth="1"/>
    <col min="9742" max="9742" width="86" style="798" bestFit="1" customWidth="1"/>
    <col min="9743" max="9984" width="9.140625" style="798"/>
    <col min="9985" max="9985" width="10.85546875" style="798" customWidth="1"/>
    <col min="9986" max="9986" width="9.140625" style="798"/>
    <col min="9987" max="9987" width="32.5703125" style="798" customWidth="1"/>
    <col min="9988" max="9988" width="9.140625" style="798"/>
    <col min="9989" max="9989" width="3.28515625" style="798" customWidth="1"/>
    <col min="9990" max="9990" width="9.140625" style="798"/>
    <col min="9991" max="9991" width="10.140625" style="798" customWidth="1"/>
    <col min="9992" max="9992" width="9.5703125" style="798" customWidth="1"/>
    <col min="9993" max="9995" width="0" style="798" hidden="1" customWidth="1"/>
    <col min="9996" max="9996" width="13.28515625" style="798" customWidth="1"/>
    <col min="9997" max="9997" width="50.42578125" style="798" bestFit="1" customWidth="1"/>
    <col min="9998" max="9998" width="86" style="798" bestFit="1" customWidth="1"/>
    <col min="9999" max="10240" width="9.140625" style="798"/>
    <col min="10241" max="10241" width="10.85546875" style="798" customWidth="1"/>
    <col min="10242" max="10242" width="9.140625" style="798"/>
    <col min="10243" max="10243" width="32.5703125" style="798" customWidth="1"/>
    <col min="10244" max="10244" width="9.140625" style="798"/>
    <col min="10245" max="10245" width="3.28515625" style="798" customWidth="1"/>
    <col min="10246" max="10246" width="9.140625" style="798"/>
    <col min="10247" max="10247" width="10.140625" style="798" customWidth="1"/>
    <col min="10248" max="10248" width="9.5703125" style="798" customWidth="1"/>
    <col min="10249" max="10251" width="0" style="798" hidden="1" customWidth="1"/>
    <col min="10252" max="10252" width="13.28515625" style="798" customWidth="1"/>
    <col min="10253" max="10253" width="50.42578125" style="798" bestFit="1" customWidth="1"/>
    <col min="10254" max="10254" width="86" style="798" bestFit="1" customWidth="1"/>
    <col min="10255" max="10496" width="9.140625" style="798"/>
    <col min="10497" max="10497" width="10.85546875" style="798" customWidth="1"/>
    <col min="10498" max="10498" width="9.140625" style="798"/>
    <col min="10499" max="10499" width="32.5703125" style="798" customWidth="1"/>
    <col min="10500" max="10500" width="9.140625" style="798"/>
    <col min="10501" max="10501" width="3.28515625" style="798" customWidth="1"/>
    <col min="10502" max="10502" width="9.140625" style="798"/>
    <col min="10503" max="10503" width="10.140625" style="798" customWidth="1"/>
    <col min="10504" max="10504" width="9.5703125" style="798" customWidth="1"/>
    <col min="10505" max="10507" width="0" style="798" hidden="1" customWidth="1"/>
    <col min="10508" max="10508" width="13.28515625" style="798" customWidth="1"/>
    <col min="10509" max="10509" width="50.42578125" style="798" bestFit="1" customWidth="1"/>
    <col min="10510" max="10510" width="86" style="798" bestFit="1" customWidth="1"/>
    <col min="10511" max="10752" width="9.140625" style="798"/>
    <col min="10753" max="10753" width="10.85546875" style="798" customWidth="1"/>
    <col min="10754" max="10754" width="9.140625" style="798"/>
    <col min="10755" max="10755" width="32.5703125" style="798" customWidth="1"/>
    <col min="10756" max="10756" width="9.140625" style="798"/>
    <col min="10757" max="10757" width="3.28515625" style="798" customWidth="1"/>
    <col min="10758" max="10758" width="9.140625" style="798"/>
    <col min="10759" max="10759" width="10.140625" style="798" customWidth="1"/>
    <col min="10760" max="10760" width="9.5703125" style="798" customWidth="1"/>
    <col min="10761" max="10763" width="0" style="798" hidden="1" customWidth="1"/>
    <col min="10764" max="10764" width="13.28515625" style="798" customWidth="1"/>
    <col min="10765" max="10765" width="50.42578125" style="798" bestFit="1" customWidth="1"/>
    <col min="10766" max="10766" width="86" style="798" bestFit="1" customWidth="1"/>
    <col min="10767" max="11008" width="9.140625" style="798"/>
    <col min="11009" max="11009" width="10.85546875" style="798" customWidth="1"/>
    <col min="11010" max="11010" width="9.140625" style="798"/>
    <col min="11011" max="11011" width="32.5703125" style="798" customWidth="1"/>
    <col min="11012" max="11012" width="9.140625" style="798"/>
    <col min="11013" max="11013" width="3.28515625" style="798" customWidth="1"/>
    <col min="11014" max="11014" width="9.140625" style="798"/>
    <col min="11015" max="11015" width="10.140625" style="798" customWidth="1"/>
    <col min="11016" max="11016" width="9.5703125" style="798" customWidth="1"/>
    <col min="11017" max="11019" width="0" style="798" hidden="1" customWidth="1"/>
    <col min="11020" max="11020" width="13.28515625" style="798" customWidth="1"/>
    <col min="11021" max="11021" width="50.42578125" style="798" bestFit="1" customWidth="1"/>
    <col min="11022" max="11022" width="86" style="798" bestFit="1" customWidth="1"/>
    <col min="11023" max="11264" width="9.140625" style="798"/>
    <col min="11265" max="11265" width="10.85546875" style="798" customWidth="1"/>
    <col min="11266" max="11266" width="9.140625" style="798"/>
    <col min="11267" max="11267" width="32.5703125" style="798" customWidth="1"/>
    <col min="11268" max="11268" width="9.140625" style="798"/>
    <col min="11269" max="11269" width="3.28515625" style="798" customWidth="1"/>
    <col min="11270" max="11270" width="9.140625" style="798"/>
    <col min="11271" max="11271" width="10.140625" style="798" customWidth="1"/>
    <col min="11272" max="11272" width="9.5703125" style="798" customWidth="1"/>
    <col min="11273" max="11275" width="0" style="798" hidden="1" customWidth="1"/>
    <col min="11276" max="11276" width="13.28515625" style="798" customWidth="1"/>
    <col min="11277" max="11277" width="50.42578125" style="798" bestFit="1" customWidth="1"/>
    <col min="11278" max="11278" width="86" style="798" bestFit="1" customWidth="1"/>
    <col min="11279" max="11520" width="9.140625" style="798"/>
    <col min="11521" max="11521" width="10.85546875" style="798" customWidth="1"/>
    <col min="11522" max="11522" width="9.140625" style="798"/>
    <col min="11523" max="11523" width="32.5703125" style="798" customWidth="1"/>
    <col min="11524" max="11524" width="9.140625" style="798"/>
    <col min="11525" max="11525" width="3.28515625" style="798" customWidth="1"/>
    <col min="11526" max="11526" width="9.140625" style="798"/>
    <col min="11527" max="11527" width="10.140625" style="798" customWidth="1"/>
    <col min="11528" max="11528" width="9.5703125" style="798" customWidth="1"/>
    <col min="11529" max="11531" width="0" style="798" hidden="1" customWidth="1"/>
    <col min="11532" max="11532" width="13.28515625" style="798" customWidth="1"/>
    <col min="11533" max="11533" width="50.42578125" style="798" bestFit="1" customWidth="1"/>
    <col min="11534" max="11534" width="86" style="798" bestFit="1" customWidth="1"/>
    <col min="11535" max="11776" width="9.140625" style="798"/>
    <col min="11777" max="11777" width="10.85546875" style="798" customWidth="1"/>
    <col min="11778" max="11778" width="9.140625" style="798"/>
    <col min="11779" max="11779" width="32.5703125" style="798" customWidth="1"/>
    <col min="11780" max="11780" width="9.140625" style="798"/>
    <col min="11781" max="11781" width="3.28515625" style="798" customWidth="1"/>
    <col min="11782" max="11782" width="9.140625" style="798"/>
    <col min="11783" max="11783" width="10.140625" style="798" customWidth="1"/>
    <col min="11784" max="11784" width="9.5703125" style="798" customWidth="1"/>
    <col min="11785" max="11787" width="0" style="798" hidden="1" customWidth="1"/>
    <col min="11788" max="11788" width="13.28515625" style="798" customWidth="1"/>
    <col min="11789" max="11789" width="50.42578125" style="798" bestFit="1" customWidth="1"/>
    <col min="11790" max="11790" width="86" style="798" bestFit="1" customWidth="1"/>
    <col min="11791" max="12032" width="9.140625" style="798"/>
    <col min="12033" max="12033" width="10.85546875" style="798" customWidth="1"/>
    <col min="12034" max="12034" width="9.140625" style="798"/>
    <col min="12035" max="12035" width="32.5703125" style="798" customWidth="1"/>
    <col min="12036" max="12036" width="9.140625" style="798"/>
    <col min="12037" max="12037" width="3.28515625" style="798" customWidth="1"/>
    <col min="12038" max="12038" width="9.140625" style="798"/>
    <col min="12039" max="12039" width="10.140625" style="798" customWidth="1"/>
    <col min="12040" max="12040" width="9.5703125" style="798" customWidth="1"/>
    <col min="12041" max="12043" width="0" style="798" hidden="1" customWidth="1"/>
    <col min="12044" max="12044" width="13.28515625" style="798" customWidth="1"/>
    <col min="12045" max="12045" width="50.42578125" style="798" bestFit="1" customWidth="1"/>
    <col min="12046" max="12046" width="86" style="798" bestFit="1" customWidth="1"/>
    <col min="12047" max="12288" width="9.140625" style="798"/>
    <col min="12289" max="12289" width="10.85546875" style="798" customWidth="1"/>
    <col min="12290" max="12290" width="9.140625" style="798"/>
    <col min="12291" max="12291" width="32.5703125" style="798" customWidth="1"/>
    <col min="12292" max="12292" width="9.140625" style="798"/>
    <col min="12293" max="12293" width="3.28515625" style="798" customWidth="1"/>
    <col min="12294" max="12294" width="9.140625" style="798"/>
    <col min="12295" max="12295" width="10.140625" style="798" customWidth="1"/>
    <col min="12296" max="12296" width="9.5703125" style="798" customWidth="1"/>
    <col min="12297" max="12299" width="0" style="798" hidden="1" customWidth="1"/>
    <col min="12300" max="12300" width="13.28515625" style="798" customWidth="1"/>
    <col min="12301" max="12301" width="50.42578125" style="798" bestFit="1" customWidth="1"/>
    <col min="12302" max="12302" width="86" style="798" bestFit="1" customWidth="1"/>
    <col min="12303" max="12544" width="9.140625" style="798"/>
    <col min="12545" max="12545" width="10.85546875" style="798" customWidth="1"/>
    <col min="12546" max="12546" width="9.140625" style="798"/>
    <col min="12547" max="12547" width="32.5703125" style="798" customWidth="1"/>
    <col min="12548" max="12548" width="9.140625" style="798"/>
    <col min="12549" max="12549" width="3.28515625" style="798" customWidth="1"/>
    <col min="12550" max="12550" width="9.140625" style="798"/>
    <col min="12551" max="12551" width="10.140625" style="798" customWidth="1"/>
    <col min="12552" max="12552" width="9.5703125" style="798" customWidth="1"/>
    <col min="12553" max="12555" width="0" style="798" hidden="1" customWidth="1"/>
    <col min="12556" max="12556" width="13.28515625" style="798" customWidth="1"/>
    <col min="12557" max="12557" width="50.42578125" style="798" bestFit="1" customWidth="1"/>
    <col min="12558" max="12558" width="86" style="798" bestFit="1" customWidth="1"/>
    <col min="12559" max="12800" width="9.140625" style="798"/>
    <col min="12801" max="12801" width="10.85546875" style="798" customWidth="1"/>
    <col min="12802" max="12802" width="9.140625" style="798"/>
    <col min="12803" max="12803" width="32.5703125" style="798" customWidth="1"/>
    <col min="12804" max="12804" width="9.140625" style="798"/>
    <col min="12805" max="12805" width="3.28515625" style="798" customWidth="1"/>
    <col min="12806" max="12806" width="9.140625" style="798"/>
    <col min="12807" max="12807" width="10.140625" style="798" customWidth="1"/>
    <col min="12808" max="12808" width="9.5703125" style="798" customWidth="1"/>
    <col min="12809" max="12811" width="0" style="798" hidden="1" customWidth="1"/>
    <col min="12812" max="12812" width="13.28515625" style="798" customWidth="1"/>
    <col min="12813" max="12813" width="50.42578125" style="798" bestFit="1" customWidth="1"/>
    <col min="12814" max="12814" width="86" style="798" bestFit="1" customWidth="1"/>
    <col min="12815" max="13056" width="9.140625" style="798"/>
    <col min="13057" max="13057" width="10.85546875" style="798" customWidth="1"/>
    <col min="13058" max="13058" width="9.140625" style="798"/>
    <col min="13059" max="13059" width="32.5703125" style="798" customWidth="1"/>
    <col min="13060" max="13060" width="9.140625" style="798"/>
    <col min="13061" max="13061" width="3.28515625" style="798" customWidth="1"/>
    <col min="13062" max="13062" width="9.140625" style="798"/>
    <col min="13063" max="13063" width="10.140625" style="798" customWidth="1"/>
    <col min="13064" max="13064" width="9.5703125" style="798" customWidth="1"/>
    <col min="13065" max="13067" width="0" style="798" hidden="1" customWidth="1"/>
    <col min="13068" max="13068" width="13.28515625" style="798" customWidth="1"/>
    <col min="13069" max="13069" width="50.42578125" style="798" bestFit="1" customWidth="1"/>
    <col min="13070" max="13070" width="86" style="798" bestFit="1" customWidth="1"/>
    <col min="13071" max="13312" width="9.140625" style="798"/>
    <col min="13313" max="13313" width="10.85546875" style="798" customWidth="1"/>
    <col min="13314" max="13314" width="9.140625" style="798"/>
    <col min="13315" max="13315" width="32.5703125" style="798" customWidth="1"/>
    <col min="13316" max="13316" width="9.140625" style="798"/>
    <col min="13317" max="13317" width="3.28515625" style="798" customWidth="1"/>
    <col min="13318" max="13318" width="9.140625" style="798"/>
    <col min="13319" max="13319" width="10.140625" style="798" customWidth="1"/>
    <col min="13320" max="13320" width="9.5703125" style="798" customWidth="1"/>
    <col min="13321" max="13323" width="0" style="798" hidden="1" customWidth="1"/>
    <col min="13324" max="13324" width="13.28515625" style="798" customWidth="1"/>
    <col min="13325" max="13325" width="50.42578125" style="798" bestFit="1" customWidth="1"/>
    <col min="13326" max="13326" width="86" style="798" bestFit="1" customWidth="1"/>
    <col min="13327" max="13568" width="9.140625" style="798"/>
    <col min="13569" max="13569" width="10.85546875" style="798" customWidth="1"/>
    <col min="13570" max="13570" width="9.140625" style="798"/>
    <col min="13571" max="13571" width="32.5703125" style="798" customWidth="1"/>
    <col min="13572" max="13572" width="9.140625" style="798"/>
    <col min="13573" max="13573" width="3.28515625" style="798" customWidth="1"/>
    <col min="13574" max="13574" width="9.140625" style="798"/>
    <col min="13575" max="13575" width="10.140625" style="798" customWidth="1"/>
    <col min="13576" max="13576" width="9.5703125" style="798" customWidth="1"/>
    <col min="13577" max="13579" width="0" style="798" hidden="1" customWidth="1"/>
    <col min="13580" max="13580" width="13.28515625" style="798" customWidth="1"/>
    <col min="13581" max="13581" width="50.42578125" style="798" bestFit="1" customWidth="1"/>
    <col min="13582" max="13582" width="86" style="798" bestFit="1" customWidth="1"/>
    <col min="13583" max="13824" width="9.140625" style="798"/>
    <col min="13825" max="13825" width="10.85546875" style="798" customWidth="1"/>
    <col min="13826" max="13826" width="9.140625" style="798"/>
    <col min="13827" max="13827" width="32.5703125" style="798" customWidth="1"/>
    <col min="13828" max="13828" width="9.140625" style="798"/>
    <col min="13829" max="13829" width="3.28515625" style="798" customWidth="1"/>
    <col min="13830" max="13830" width="9.140625" style="798"/>
    <col min="13831" max="13831" width="10.140625" style="798" customWidth="1"/>
    <col min="13832" max="13832" width="9.5703125" style="798" customWidth="1"/>
    <col min="13833" max="13835" width="0" style="798" hidden="1" customWidth="1"/>
    <col min="13836" max="13836" width="13.28515625" style="798" customWidth="1"/>
    <col min="13837" max="13837" width="50.42578125" style="798" bestFit="1" customWidth="1"/>
    <col min="13838" max="13838" width="86" style="798" bestFit="1" customWidth="1"/>
    <col min="13839" max="14080" width="9.140625" style="798"/>
    <col min="14081" max="14081" width="10.85546875" style="798" customWidth="1"/>
    <col min="14082" max="14082" width="9.140625" style="798"/>
    <col min="14083" max="14083" width="32.5703125" style="798" customWidth="1"/>
    <col min="14084" max="14084" width="9.140625" style="798"/>
    <col min="14085" max="14085" width="3.28515625" style="798" customWidth="1"/>
    <col min="14086" max="14086" width="9.140625" style="798"/>
    <col min="14087" max="14087" width="10.140625" style="798" customWidth="1"/>
    <col min="14088" max="14088" width="9.5703125" style="798" customWidth="1"/>
    <col min="14089" max="14091" width="0" style="798" hidden="1" customWidth="1"/>
    <col min="14092" max="14092" width="13.28515625" style="798" customWidth="1"/>
    <col min="14093" max="14093" width="50.42578125" style="798" bestFit="1" customWidth="1"/>
    <col min="14094" max="14094" width="86" style="798" bestFit="1" customWidth="1"/>
    <col min="14095" max="14336" width="9.140625" style="798"/>
    <col min="14337" max="14337" width="10.85546875" style="798" customWidth="1"/>
    <col min="14338" max="14338" width="9.140625" style="798"/>
    <col min="14339" max="14339" width="32.5703125" style="798" customWidth="1"/>
    <col min="14340" max="14340" width="9.140625" style="798"/>
    <col min="14341" max="14341" width="3.28515625" style="798" customWidth="1"/>
    <col min="14342" max="14342" width="9.140625" style="798"/>
    <col min="14343" max="14343" width="10.140625" style="798" customWidth="1"/>
    <col min="14344" max="14344" width="9.5703125" style="798" customWidth="1"/>
    <col min="14345" max="14347" width="0" style="798" hidden="1" customWidth="1"/>
    <col min="14348" max="14348" width="13.28515625" style="798" customWidth="1"/>
    <col min="14349" max="14349" width="50.42578125" style="798" bestFit="1" customWidth="1"/>
    <col min="14350" max="14350" width="86" style="798" bestFit="1" customWidth="1"/>
    <col min="14351" max="14592" width="9.140625" style="798"/>
    <col min="14593" max="14593" width="10.85546875" style="798" customWidth="1"/>
    <col min="14594" max="14594" width="9.140625" style="798"/>
    <col min="14595" max="14595" width="32.5703125" style="798" customWidth="1"/>
    <col min="14596" max="14596" width="9.140625" style="798"/>
    <col min="14597" max="14597" width="3.28515625" style="798" customWidth="1"/>
    <col min="14598" max="14598" width="9.140625" style="798"/>
    <col min="14599" max="14599" width="10.140625" style="798" customWidth="1"/>
    <col min="14600" max="14600" width="9.5703125" style="798" customWidth="1"/>
    <col min="14601" max="14603" width="0" style="798" hidden="1" customWidth="1"/>
    <col min="14604" max="14604" width="13.28515625" style="798" customWidth="1"/>
    <col min="14605" max="14605" width="50.42578125" style="798" bestFit="1" customWidth="1"/>
    <col min="14606" max="14606" width="86" style="798" bestFit="1" customWidth="1"/>
    <col min="14607" max="14848" width="9.140625" style="798"/>
    <col min="14849" max="14849" width="10.85546875" style="798" customWidth="1"/>
    <col min="14850" max="14850" width="9.140625" style="798"/>
    <col min="14851" max="14851" width="32.5703125" style="798" customWidth="1"/>
    <col min="14852" max="14852" width="9.140625" style="798"/>
    <col min="14853" max="14853" width="3.28515625" style="798" customWidth="1"/>
    <col min="14854" max="14854" width="9.140625" style="798"/>
    <col min="14855" max="14855" width="10.140625" style="798" customWidth="1"/>
    <col min="14856" max="14856" width="9.5703125" style="798" customWidth="1"/>
    <col min="14857" max="14859" width="0" style="798" hidden="1" customWidth="1"/>
    <col min="14860" max="14860" width="13.28515625" style="798" customWidth="1"/>
    <col min="14861" max="14861" width="50.42578125" style="798" bestFit="1" customWidth="1"/>
    <col min="14862" max="14862" width="86" style="798" bestFit="1" customWidth="1"/>
    <col min="14863" max="15104" width="9.140625" style="798"/>
    <col min="15105" max="15105" width="10.85546875" style="798" customWidth="1"/>
    <col min="15106" max="15106" width="9.140625" style="798"/>
    <col min="15107" max="15107" width="32.5703125" style="798" customWidth="1"/>
    <col min="15108" max="15108" width="9.140625" style="798"/>
    <col min="15109" max="15109" width="3.28515625" style="798" customWidth="1"/>
    <col min="15110" max="15110" width="9.140625" style="798"/>
    <col min="15111" max="15111" width="10.140625" style="798" customWidth="1"/>
    <col min="15112" max="15112" width="9.5703125" style="798" customWidth="1"/>
    <col min="15113" max="15115" width="0" style="798" hidden="1" customWidth="1"/>
    <col min="15116" max="15116" width="13.28515625" style="798" customWidth="1"/>
    <col min="15117" max="15117" width="50.42578125" style="798" bestFit="1" customWidth="1"/>
    <col min="15118" max="15118" width="86" style="798" bestFit="1" customWidth="1"/>
    <col min="15119" max="15360" width="9.140625" style="798"/>
    <col min="15361" max="15361" width="10.85546875" style="798" customWidth="1"/>
    <col min="15362" max="15362" width="9.140625" style="798"/>
    <col min="15363" max="15363" width="32.5703125" style="798" customWidth="1"/>
    <col min="15364" max="15364" width="9.140625" style="798"/>
    <col min="15365" max="15365" width="3.28515625" style="798" customWidth="1"/>
    <col min="15366" max="15366" width="9.140625" style="798"/>
    <col min="15367" max="15367" width="10.140625" style="798" customWidth="1"/>
    <col min="15368" max="15368" width="9.5703125" style="798" customWidth="1"/>
    <col min="15369" max="15371" width="0" style="798" hidden="1" customWidth="1"/>
    <col min="15372" max="15372" width="13.28515625" style="798" customWidth="1"/>
    <col min="15373" max="15373" width="50.42578125" style="798" bestFit="1" customWidth="1"/>
    <col min="15374" max="15374" width="86" style="798" bestFit="1" customWidth="1"/>
    <col min="15375" max="15616" width="9.140625" style="798"/>
    <col min="15617" max="15617" width="10.85546875" style="798" customWidth="1"/>
    <col min="15618" max="15618" width="9.140625" style="798"/>
    <col min="15619" max="15619" width="32.5703125" style="798" customWidth="1"/>
    <col min="15620" max="15620" width="9.140625" style="798"/>
    <col min="15621" max="15621" width="3.28515625" style="798" customWidth="1"/>
    <col min="15622" max="15622" width="9.140625" style="798"/>
    <col min="15623" max="15623" width="10.140625" style="798" customWidth="1"/>
    <col min="15624" max="15624" width="9.5703125" style="798" customWidth="1"/>
    <col min="15625" max="15627" width="0" style="798" hidden="1" customWidth="1"/>
    <col min="15628" max="15628" width="13.28515625" style="798" customWidth="1"/>
    <col min="15629" max="15629" width="50.42578125" style="798" bestFit="1" customWidth="1"/>
    <col min="15630" max="15630" width="86" style="798" bestFit="1" customWidth="1"/>
    <col min="15631" max="15872" width="9.140625" style="798"/>
    <col min="15873" max="15873" width="10.85546875" style="798" customWidth="1"/>
    <col min="15874" max="15874" width="9.140625" style="798"/>
    <col min="15875" max="15875" width="32.5703125" style="798" customWidth="1"/>
    <col min="15876" max="15876" width="9.140625" style="798"/>
    <col min="15877" max="15877" width="3.28515625" style="798" customWidth="1"/>
    <col min="15878" max="15878" width="9.140625" style="798"/>
    <col min="15879" max="15879" width="10.140625" style="798" customWidth="1"/>
    <col min="15880" max="15880" width="9.5703125" style="798" customWidth="1"/>
    <col min="15881" max="15883" width="0" style="798" hidden="1" customWidth="1"/>
    <col min="15884" max="15884" width="13.28515625" style="798" customWidth="1"/>
    <col min="15885" max="15885" width="50.42578125" style="798" bestFit="1" customWidth="1"/>
    <col min="15886" max="15886" width="86" style="798" bestFit="1" customWidth="1"/>
    <col min="15887" max="16128" width="9.140625" style="798"/>
    <col min="16129" max="16129" width="10.85546875" style="798" customWidth="1"/>
    <col min="16130" max="16130" width="9.140625" style="798"/>
    <col min="16131" max="16131" width="32.5703125" style="798" customWidth="1"/>
    <col min="16132" max="16132" width="9.140625" style="798"/>
    <col min="16133" max="16133" width="3.28515625" style="798" customWidth="1"/>
    <col min="16134" max="16134" width="9.140625" style="798"/>
    <col min="16135" max="16135" width="10.140625" style="798" customWidth="1"/>
    <col min="16136" max="16136" width="9.5703125" style="798" customWidth="1"/>
    <col min="16137" max="16139" width="0" style="798" hidden="1" customWidth="1"/>
    <col min="16140" max="16140" width="13.28515625" style="798" customWidth="1"/>
    <col min="16141" max="16141" width="50.42578125" style="798" bestFit="1" customWidth="1"/>
    <col min="16142" max="16142" width="86" style="798" bestFit="1" customWidth="1"/>
    <col min="16143" max="16384" width="9.140625" style="798"/>
  </cols>
  <sheetData>
    <row r="1" spans="1:14" ht="18" x14ac:dyDescent="0.2">
      <c r="A1" s="1436" t="s">
        <v>493</v>
      </c>
      <c r="B1" s="1437"/>
      <c r="C1" s="1437"/>
      <c r="D1" s="1437"/>
      <c r="E1" s="1437"/>
      <c r="F1" s="1437"/>
      <c r="G1" s="1437"/>
      <c r="H1" s="1437"/>
      <c r="I1" s="1437"/>
      <c r="J1" s="1437"/>
      <c r="K1" s="1437"/>
      <c r="L1" s="796"/>
    </row>
    <row r="2" spans="1:14" ht="15.75" x14ac:dyDescent="0.2">
      <c r="A2" s="799" t="s">
        <v>489</v>
      </c>
      <c r="B2" s="795"/>
      <c r="C2" s="832" t="s">
        <v>435</v>
      </c>
      <c r="D2" s="795"/>
      <c r="E2" s="795"/>
      <c r="F2" s="795"/>
      <c r="G2" s="795"/>
      <c r="H2" s="795"/>
      <c r="I2" s="795"/>
      <c r="J2" s="795"/>
      <c r="K2" s="795"/>
      <c r="L2" s="796"/>
    </row>
    <row r="3" spans="1:14" ht="14.25" customHeight="1" x14ac:dyDescent="0.2">
      <c r="A3" s="799" t="s">
        <v>523</v>
      </c>
      <c r="C3" s="833"/>
      <c r="L3" s="796"/>
    </row>
    <row r="4" spans="1:14" x14ac:dyDescent="0.2">
      <c r="A4" s="800" t="s">
        <v>494</v>
      </c>
    </row>
    <row r="5" spans="1:14" ht="83.25" customHeight="1" x14ac:dyDescent="0.2">
      <c r="A5" s="1438" t="s">
        <v>495</v>
      </c>
      <c r="B5" s="1439"/>
      <c r="C5" s="1439"/>
      <c r="D5" s="1439"/>
      <c r="E5" s="1439"/>
      <c r="F5" s="1439"/>
      <c r="G5" s="1439"/>
      <c r="H5" s="1439"/>
    </row>
    <row r="6" spans="1:14" x14ac:dyDescent="0.2">
      <c r="A6" s="801"/>
    </row>
    <row r="7" spans="1:14" ht="15" x14ac:dyDescent="0.25">
      <c r="A7" s="801"/>
      <c r="D7" s="802"/>
      <c r="F7" s="802"/>
      <c r="N7" s="803"/>
    </row>
    <row r="8" spans="1:14" ht="44.25" x14ac:dyDescent="0.25">
      <c r="D8" s="804" t="s">
        <v>663</v>
      </c>
      <c r="E8" s="803"/>
      <c r="F8" s="804" t="s">
        <v>636</v>
      </c>
      <c r="G8" s="804" t="s">
        <v>481</v>
      </c>
      <c r="H8" s="804" t="s">
        <v>481</v>
      </c>
      <c r="I8" s="804"/>
      <c r="J8" s="804"/>
      <c r="K8" s="804"/>
      <c r="L8" s="805" t="s">
        <v>496</v>
      </c>
      <c r="M8" s="806" t="s">
        <v>497</v>
      </c>
      <c r="N8" s="807" t="s">
        <v>498</v>
      </c>
    </row>
    <row r="9" spans="1:14" ht="15" x14ac:dyDescent="0.25">
      <c r="D9" s="804" t="s">
        <v>30</v>
      </c>
      <c r="E9" s="803"/>
      <c r="F9" s="804" t="s">
        <v>30</v>
      </c>
      <c r="G9" s="804" t="s">
        <v>30</v>
      </c>
      <c r="H9" s="804" t="s">
        <v>385</v>
      </c>
      <c r="I9" s="804"/>
      <c r="J9" s="804"/>
      <c r="K9" s="803"/>
      <c r="L9" s="803"/>
      <c r="N9" s="797"/>
    </row>
    <row r="10" spans="1:14" ht="15" thickBot="1" x14ac:dyDescent="0.25">
      <c r="D10" s="802"/>
      <c r="E10" s="802"/>
      <c r="N10" s="797"/>
    </row>
    <row r="11" spans="1:14" ht="84.95" customHeight="1" thickBot="1" x14ac:dyDescent="0.25">
      <c r="A11" s="1437" t="s">
        <v>499</v>
      </c>
      <c r="B11" s="1437"/>
      <c r="C11" s="1437"/>
      <c r="D11" s="808">
        <v>59782</v>
      </c>
      <c r="F11" s="808">
        <f>'Ledger Receipts'!M7</f>
        <v>22536.04</v>
      </c>
      <c r="G11" s="809">
        <f>F11-D11</f>
        <v>-37245.96</v>
      </c>
      <c r="H11" s="811">
        <f>IF((D11&gt;F11),(D11-F11)/D11,IF(D11&lt;F11,-(D11-F11)/D11,IF(D11=F11,0)))</f>
        <v>0.62302967448395841</v>
      </c>
      <c r="I11" s="798">
        <f>IF(D11-F11&lt;200,0,IF(D11-F11&gt;200,1,IF(D11-F11=200,1)))</f>
        <v>1</v>
      </c>
      <c r="J11" s="798">
        <f>IF(F11-D11&lt;200,0,IF(F11-D11&gt;200,1,IF(F11-D11=200,1)))</f>
        <v>0</v>
      </c>
      <c r="K11" s="802">
        <f>IF(H11&lt;0.15,0,IF(H11&gt;0.15,1,IF(H11=0.15,1)))</f>
        <v>1</v>
      </c>
      <c r="L11" s="802" t="str">
        <f>IF(H11&lt;15%, "NO","YES")</f>
        <v>YES</v>
      </c>
      <c r="M11" s="806"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does not agree, query this</v>
      </c>
      <c r="N11" s="810" t="s">
        <v>929</v>
      </c>
    </row>
    <row r="12" spans="1:14" ht="15" thickBot="1" x14ac:dyDescent="0.25">
      <c r="D12" s="809"/>
      <c r="F12" s="809"/>
      <c r="G12" s="809"/>
      <c r="H12" s="811"/>
      <c r="I12" s="798">
        <f>IF(D12-F12&lt;200,0,IF(D12-F12&gt;200,1,IF(D12-F12=200,1)))</f>
        <v>0</v>
      </c>
      <c r="J12" s="798">
        <f>IF(F12-D12&lt;200,0,IF(F12-D12&gt;200,1,IF(F12-D12=200,1)))</f>
        <v>0</v>
      </c>
      <c r="K12" s="802">
        <f>IF(H12&lt;0.15,0,IF(H12&gt;0.15,1,IF(H12=0.15,1)))</f>
        <v>0</v>
      </c>
      <c r="L12" s="802"/>
      <c r="N12" s="797"/>
    </row>
    <row r="13" spans="1:14" ht="31.5" customHeight="1" thickBot="1" x14ac:dyDescent="0.25">
      <c r="A13" s="1440" t="s">
        <v>500</v>
      </c>
      <c r="B13" s="1441"/>
      <c r="C13" s="1442"/>
      <c r="D13" s="808">
        <v>25441</v>
      </c>
      <c r="F13" s="808">
        <f>'Ledger Receipts'!D21</f>
        <v>26210</v>
      </c>
      <c r="G13" s="809">
        <f>F13-D13</f>
        <v>769</v>
      </c>
      <c r="H13" s="811">
        <f>IF((D13&gt;F13),(D13-F13)/D13,IF(D13&lt;F13,-(D13-F13)/D13,IF(D13=F13,0)))</f>
        <v>3.0226799261035338E-2</v>
      </c>
      <c r="I13" s="798">
        <f>IF(D13-F13&lt;200,0,IF(D13-F13&gt;200,1,IF(D13-F13=200,1)))</f>
        <v>0</v>
      </c>
      <c r="J13" s="798">
        <f>IF(F13-D13&lt;200,0,IF(F13-D13&gt;200,1,IF(F13-D13=200,1)))</f>
        <v>1</v>
      </c>
      <c r="K13" s="802">
        <f>IF(H13&lt;0.15,0,IF(H13&gt;0.15,1,IF(H13=0.15,1)))</f>
        <v>0</v>
      </c>
      <c r="L13" s="802" t="str">
        <f>IF(H13&lt;15%, "NO","YES")</f>
        <v>NO</v>
      </c>
      <c r="M13" s="806" t="str">
        <f>IF((L13="YES")*AND(I13+J13&lt;1),"Explanation not required, difference less than £200"," ")</f>
        <v xml:space="preserve"> </v>
      </c>
      <c r="N13" s="810"/>
    </row>
    <row r="14" spans="1:14" ht="15" thickBot="1" x14ac:dyDescent="0.25">
      <c r="D14" s="809"/>
      <c r="F14" s="809"/>
      <c r="G14" s="809"/>
      <c r="H14" s="811"/>
      <c r="K14" s="802"/>
      <c r="L14" s="802"/>
      <c r="N14" s="797"/>
    </row>
    <row r="15" spans="1:14" ht="70.5" customHeight="1" thickBot="1" x14ac:dyDescent="0.25">
      <c r="A15" s="1435" t="s">
        <v>501</v>
      </c>
      <c r="B15" s="1435"/>
      <c r="C15" s="1435"/>
      <c r="D15" s="808">
        <v>68103</v>
      </c>
      <c r="F15" s="808">
        <f>42.86+'Ledger Receipts'!F123+'Ledger Receipts'!G123+'Ledger Receipts'!H123</f>
        <v>12544.050000000001</v>
      </c>
      <c r="G15" s="809">
        <f>F15-D15</f>
        <v>-55558.95</v>
      </c>
      <c r="H15" s="811">
        <f>IF((D15&gt;F15),(D15-F15)/D15,IF(D15&lt;F15,-(D15-F15)/D15,IF(D15=F15,0)))</f>
        <v>0.81580767367076334</v>
      </c>
      <c r="I15" s="798">
        <f>IF(D15-F15&lt;200,0,IF(D15-F15&gt;200,1,IF(D15-F15=200,1)))</f>
        <v>1</v>
      </c>
      <c r="J15" s="798">
        <f>IF(F15-D15&lt;200,0,IF(F15-D15&gt;200,1,IF(F15-D15=200,1)))</f>
        <v>0</v>
      </c>
      <c r="K15" s="802">
        <f>IF(H15&lt;0.15,0,IF(H15&gt;0.15,1,IF(H15=0.15,1)))</f>
        <v>1</v>
      </c>
      <c r="L15" s="802" t="str">
        <f>IF(H15&lt;15%, "NO","YES")</f>
        <v>YES</v>
      </c>
      <c r="M15" s="834"/>
      <c r="N15" s="835" t="s">
        <v>928</v>
      </c>
    </row>
    <row r="16" spans="1:14" ht="15" thickBot="1" x14ac:dyDescent="0.25">
      <c r="D16" s="809"/>
      <c r="F16" s="809"/>
      <c r="G16" s="809"/>
      <c r="H16" s="811"/>
      <c r="K16" s="802"/>
      <c r="L16" s="802"/>
      <c r="M16" s="834"/>
      <c r="N16" s="797"/>
    </row>
    <row r="17" spans="1:14" ht="45.6" customHeight="1" thickBot="1" x14ac:dyDescent="0.25">
      <c r="A17" s="1435" t="s">
        <v>502</v>
      </c>
      <c r="B17" s="1435"/>
      <c r="C17" s="1435"/>
      <c r="D17" s="808">
        <v>10971</v>
      </c>
      <c r="F17" s="808">
        <f>'Cash book'!L197</f>
        <v>10914.15</v>
      </c>
      <c r="G17" s="809">
        <f>F17-D17</f>
        <v>-56.850000000000364</v>
      </c>
      <c r="H17" s="811">
        <f>IF((D17&gt;F17),(D17-F17)/D17,IF(D17&lt;F17,-(D17-F17)/D17,IF(D17=F17,0)))</f>
        <v>5.1818430407438122E-3</v>
      </c>
      <c r="I17" s="798">
        <f>IF(D17-F17&lt;200,0,IF(D17-F17&gt;200,1,IF(D17-F17=200,1)))</f>
        <v>0</v>
      </c>
      <c r="J17" s="798">
        <f>IF(F17-D17&lt;200,0,IF(F17-D17&gt;200,1,IF(F17-D17=200,1)))</f>
        <v>0</v>
      </c>
      <c r="K17" s="802">
        <f>IF(H17&lt;0.15,0,IF(H17&gt;0.15,1,IF(H17=0.15,1)))</f>
        <v>0</v>
      </c>
      <c r="L17" s="802" t="str">
        <f>IF(H17&lt;15%, "NO","YES")</f>
        <v>NO</v>
      </c>
      <c r="M17" s="834"/>
      <c r="N17" s="810"/>
    </row>
    <row r="18" spans="1:14" ht="15" thickBot="1" x14ac:dyDescent="0.25">
      <c r="D18" s="809"/>
      <c r="F18" s="809"/>
      <c r="G18" s="809"/>
      <c r="H18" s="811"/>
      <c r="K18" s="802"/>
      <c r="L18" s="802"/>
      <c r="M18" s="834"/>
      <c r="N18" s="797"/>
    </row>
    <row r="19" spans="1:14" ht="20.100000000000001" customHeight="1" thickBot="1" x14ac:dyDescent="0.25">
      <c r="A19" s="1435" t="s">
        <v>503</v>
      </c>
      <c r="B19" s="1435"/>
      <c r="C19" s="1435"/>
      <c r="D19" s="808">
        <v>0</v>
      </c>
      <c r="F19" s="808">
        <v>0</v>
      </c>
      <c r="G19" s="809">
        <f>F19-D19</f>
        <v>0</v>
      </c>
      <c r="H19" s="811">
        <f>IF((D19&gt;F19),(D19-F19)/D19,IF(D19&lt;F19,-(D19-F19)/D19,IF(D19=F19,0)))</f>
        <v>0</v>
      </c>
      <c r="I19" s="798">
        <f>IF(D19-F19&lt;200,0,IF(D19-F19&gt;200,1,IF(D19-F19=200,1)))</f>
        <v>0</v>
      </c>
      <c r="J19" s="798">
        <f>IF(F19-D19&lt;200,0,IF(F19-D19&gt;200,1,IF(F19-D19=200,1)))</f>
        <v>0</v>
      </c>
      <c r="K19" s="802">
        <f>IF(H19&lt;0.15,0,IF(H19&gt;0.15,1,IF(H19=0.15,1)))</f>
        <v>0</v>
      </c>
      <c r="L19" s="802" t="str">
        <f>IF(H19&lt;15%, "NO","YES")</f>
        <v>NO</v>
      </c>
      <c r="M19" s="834"/>
      <c r="N19" s="810"/>
    </row>
    <row r="20" spans="1:14" ht="15" thickBot="1" x14ac:dyDescent="0.25">
      <c r="D20" s="809"/>
      <c r="F20" s="809"/>
      <c r="G20" s="809"/>
      <c r="H20" s="811"/>
      <c r="K20" s="802"/>
      <c r="L20" s="802"/>
      <c r="M20" s="834"/>
      <c r="N20" s="797"/>
    </row>
    <row r="21" spans="1:14" ht="45.6" customHeight="1" thickBot="1" x14ac:dyDescent="0.25">
      <c r="A21" s="1435" t="s">
        <v>504</v>
      </c>
      <c r="B21" s="1435"/>
      <c r="C21" s="1435"/>
      <c r="D21" s="808">
        <v>119819</v>
      </c>
      <c r="F21" s="808">
        <f>'Cash book'!J193-'Cash book'!L193</f>
        <v>34277.479999999996</v>
      </c>
      <c r="G21" s="809">
        <f>F21-D21</f>
        <v>-85541.52</v>
      </c>
      <c r="H21" s="811">
        <f>IF((D21&gt;F21),(D21-F21)/D21,IF(D21&lt;F21,-(D21-F21)/D21,IF(D21=F21,0)))</f>
        <v>0.71392283360735775</v>
      </c>
      <c r="I21" s="798">
        <f>IF(D21-F21&lt;200,0,IF(D21-F21&gt;200,1,IF(D21-F21=200,1)))</f>
        <v>1</v>
      </c>
      <c r="J21" s="798">
        <f>IF(F21-D21&lt;200,0,IF(F21-D21&gt;200,1,IF(F21-D21=200,1)))</f>
        <v>0</v>
      </c>
      <c r="K21" s="802">
        <f>IF(H21&lt;0.15,0,IF(H21&gt;0.15,1,IF(H21=0.15,1)))</f>
        <v>1</v>
      </c>
      <c r="L21" s="802" t="str">
        <f>IF(H21&lt;15%, "NO","YES")</f>
        <v>YES</v>
      </c>
      <c r="M21" s="806"/>
      <c r="N21" s="810" t="s">
        <v>927</v>
      </c>
    </row>
    <row r="22" spans="1:14" ht="15" thickBot="1" x14ac:dyDescent="0.25">
      <c r="D22" s="809"/>
      <c r="F22" s="809"/>
      <c r="G22" s="809"/>
      <c r="H22" s="811"/>
      <c r="K22" s="802"/>
      <c r="L22" s="802"/>
      <c r="N22" s="797"/>
    </row>
    <row r="23" spans="1:14" ht="20.100000000000001" customHeight="1" thickBot="1" x14ac:dyDescent="0.25">
      <c r="A23" s="812" t="s">
        <v>505</v>
      </c>
      <c r="D23" s="813">
        <f>D11+D13+D15-D17-D19-D21</f>
        <v>22536</v>
      </c>
      <c r="F23" s="813">
        <f>'Ledger Receipts'!I115</f>
        <v>16098.46</v>
      </c>
      <c r="G23" s="809"/>
      <c r="H23" s="811"/>
      <c r="K23" s="802"/>
      <c r="L23" s="802"/>
      <c r="M23" s="814" t="s">
        <v>506</v>
      </c>
      <c r="N23" s="797"/>
    </row>
    <row r="24" spans="1:14" ht="15" x14ac:dyDescent="0.25">
      <c r="A24" s="812"/>
      <c r="D24" s="815"/>
      <c r="F24" s="815">
        <f>+F11+F13+F15-F17-F21</f>
        <v>16098.460000000006</v>
      </c>
      <c r="G24" s="809"/>
      <c r="H24" s="811"/>
      <c r="K24" s="802"/>
      <c r="L24" s="816" t="str">
        <f>IF(F23&gt;(2*F13),"YES","NO")</f>
        <v>NO</v>
      </c>
      <c r="M24" s="817" t="str">
        <f>IF(F23&gt;(2*F13),"EXPLANATION REQUIRED ON RESERVES TAB AS TO WHY CARRY FORWARD RESERVES ARE GREATER THAN TWICE INCOME FROM LOCAL TAXATION/LEVIES"," ")</f>
        <v xml:space="preserve"> </v>
      </c>
      <c r="N24" s="797"/>
    </row>
    <row r="25" spans="1:14" ht="15" thickBot="1" x14ac:dyDescent="0.25">
      <c r="D25" s="809"/>
      <c r="F25" s="809"/>
      <c r="G25" s="809"/>
      <c r="H25" s="811"/>
      <c r="K25" s="802"/>
      <c r="L25" s="802"/>
      <c r="N25" s="797"/>
    </row>
    <row r="26" spans="1:14" ht="20.100000000000001" customHeight="1" thickBot="1" x14ac:dyDescent="0.25">
      <c r="A26" s="1435" t="s">
        <v>507</v>
      </c>
      <c r="B26" s="1435"/>
      <c r="C26" s="1435"/>
      <c r="D26" s="808">
        <v>0</v>
      </c>
      <c r="F26" s="808">
        <v>0</v>
      </c>
      <c r="G26" s="809"/>
      <c r="H26" s="811"/>
      <c r="K26" s="802"/>
      <c r="L26" s="802"/>
      <c r="M26" s="814" t="s">
        <v>506</v>
      </c>
      <c r="N26" s="797"/>
    </row>
    <row r="27" spans="1:14" ht="15" thickBot="1" x14ac:dyDescent="0.25">
      <c r="D27" s="809"/>
      <c r="F27" s="809"/>
      <c r="G27" s="809"/>
      <c r="H27" s="811"/>
      <c r="K27" s="802"/>
      <c r="L27" s="802"/>
      <c r="N27" s="797"/>
    </row>
    <row r="28" spans="1:14" ht="33.950000000000003" customHeight="1" thickBot="1" x14ac:dyDescent="0.25">
      <c r="A28" s="1435" t="s">
        <v>508</v>
      </c>
      <c r="B28" s="1435"/>
      <c r="C28" s="1435"/>
      <c r="D28" s="808">
        <v>132929</v>
      </c>
      <c r="F28" s="808">
        <v>140728</v>
      </c>
      <c r="G28" s="809">
        <f>F28-D28</f>
        <v>7799</v>
      </c>
      <c r="H28" s="811">
        <f>IF((D28&gt;F28),(D28-F28)/D28,IF(D28&lt;F28,-(D28-F28)/D28,IF(D28=F28,0)))</f>
        <v>5.8670418042714535E-2</v>
      </c>
      <c r="I28" s="798">
        <f>IF(D28-F28&lt;200,0,IF(D28-F28&gt;200,1,IF(D28-F28=200,1)))</f>
        <v>0</v>
      </c>
      <c r="J28" s="798">
        <f>IF(F28-D28&lt;200,0,IF(F28-D28&gt;200,1,IF(F28-D28=200,1)))</f>
        <v>1</v>
      </c>
      <c r="K28" s="802">
        <f>IF(H28&lt;0.15,0,IF(H28&gt;0.15,1,IF(H28=0.15,1)))</f>
        <v>0</v>
      </c>
      <c r="L28" s="802" t="str">
        <f>IF(H28&lt;15%, "NO","YES")</f>
        <v>NO</v>
      </c>
      <c r="M28" s="806" t="str">
        <f>IF((L28="YES")*AND(I28+J28&lt;1),"Explanation not required, difference less than £200"," ")</f>
        <v xml:space="preserve"> </v>
      </c>
      <c r="N28" s="810"/>
    </row>
    <row r="29" spans="1:14" ht="15" thickBot="1" x14ac:dyDescent="0.25">
      <c r="D29" s="809"/>
      <c r="F29" s="809"/>
      <c r="G29" s="809"/>
      <c r="H29" s="811"/>
      <c r="K29" s="802"/>
      <c r="L29" s="802"/>
      <c r="N29" s="797"/>
    </row>
    <row r="30" spans="1:14" ht="20.100000000000001" customHeight="1" thickBot="1" x14ac:dyDescent="0.25">
      <c r="A30" s="1435" t="s">
        <v>509</v>
      </c>
      <c r="B30" s="1435"/>
      <c r="C30" s="1435"/>
      <c r="D30" s="808">
        <v>0</v>
      </c>
      <c r="F30" s="808">
        <v>0</v>
      </c>
      <c r="G30" s="809">
        <f>F30-D30</f>
        <v>0</v>
      </c>
      <c r="H30" s="811">
        <f>IF((D30&gt;F30),(D30-F30)/D30,IF(D30&lt;F30,-(D30-F30)/D30,IF(D30=F30,0)))</f>
        <v>0</v>
      </c>
      <c r="I30" s="798">
        <f>IF(D30-F30&lt;100,0,IF(D30-F30&gt;100,1,IF(D30-F30=100,1)))</f>
        <v>0</v>
      </c>
      <c r="J30" s="798">
        <f>IF(F30-D30&lt;100,0,IF(F30-D30&gt;100,1,IF(F30-D30=100,1)))</f>
        <v>0</v>
      </c>
      <c r="K30" s="802">
        <f>IF(H30&lt;0.15,0,IF(H30&gt;0.15,1,IF(H30=0.15,1)))</f>
        <v>0</v>
      </c>
      <c r="L30" s="802" t="str">
        <f>IF(H30&lt;15%, "NO","YES")</f>
        <v>NO</v>
      </c>
      <c r="M30" s="806" t="str">
        <f>IF((L30="YES")*AND(I30+J30&lt;1),"Explanation not required, difference less than £200"," ")</f>
        <v xml:space="preserve"> </v>
      </c>
      <c r="N30" s="810"/>
    </row>
    <row r="31" spans="1:14" x14ac:dyDescent="0.2">
      <c r="H31" s="811"/>
      <c r="K31" s="802"/>
      <c r="L31" s="802"/>
      <c r="N31" s="797"/>
    </row>
    <row r="32" spans="1:14" ht="15" x14ac:dyDescent="0.25">
      <c r="C32" s="818" t="s">
        <v>510</v>
      </c>
    </row>
    <row r="33" spans="1:22" ht="15" customHeight="1" x14ac:dyDescent="0.2">
      <c r="O33" s="819"/>
      <c r="P33" s="819"/>
      <c r="Q33" s="819"/>
      <c r="R33" s="819"/>
      <c r="S33" s="819"/>
      <c r="T33" s="819"/>
      <c r="U33" s="819"/>
      <c r="V33" s="819"/>
    </row>
    <row r="34" spans="1:22" ht="15" x14ac:dyDescent="0.25">
      <c r="C34" s="818" t="s">
        <v>511</v>
      </c>
      <c r="N34" s="819"/>
      <c r="O34" s="819"/>
      <c r="P34" s="819"/>
      <c r="Q34" s="819"/>
      <c r="R34" s="819"/>
      <c r="S34" s="819"/>
      <c r="T34" s="819"/>
      <c r="U34" s="819"/>
      <c r="V34" s="819"/>
    </row>
    <row r="36" spans="1:22" ht="15" x14ac:dyDescent="0.25">
      <c r="C36" s="818" t="s">
        <v>512</v>
      </c>
    </row>
    <row r="38" spans="1:22" x14ac:dyDescent="0.2">
      <c r="A38" s="798" t="s">
        <v>631</v>
      </c>
    </row>
  </sheetData>
  <mergeCells count="11">
    <mergeCell ref="A17:C17"/>
    <mergeCell ref="A1:K1"/>
    <mergeCell ref="A5:H5"/>
    <mergeCell ref="A11:C11"/>
    <mergeCell ref="A13:C13"/>
    <mergeCell ref="A15:C15"/>
    <mergeCell ref="A19:C19"/>
    <mergeCell ref="A21:C21"/>
    <mergeCell ref="A26:C26"/>
    <mergeCell ref="A28:C28"/>
    <mergeCell ref="A30:C30"/>
  </mergeCells>
  <pageMargins left="0.70866141732283472" right="0.70866141732283472" top="0.74803149606299213" bottom="0.74803149606299213" header="0.31496062992125984" footer="0.31496062992125984"/>
  <pageSetup paperSize="9" scale="5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E9AD-DF09-4CB6-9EC7-85840496A884}">
  <sheetPr codeName="Sheet14"/>
  <dimension ref="A1:M27"/>
  <sheetViews>
    <sheetView workbookViewId="0">
      <selection activeCell="O13" sqref="O13"/>
    </sheetView>
  </sheetViews>
  <sheetFormatPr defaultColWidth="8.7109375" defaultRowHeight="15" x14ac:dyDescent="0.25"/>
  <cols>
    <col min="1" max="2" width="8.7109375" style="820"/>
    <col min="3" max="3" width="34.28515625" style="820" customWidth="1"/>
    <col min="4" max="4" width="11.140625" style="820" bestFit="1" customWidth="1"/>
    <col min="5" max="6" width="11.5703125" style="820" bestFit="1" customWidth="1"/>
    <col min="7" max="7" width="8.7109375" style="820"/>
    <col min="8" max="8" width="1.140625" style="820" customWidth="1"/>
    <col min="9" max="16384" width="8.7109375" style="820"/>
  </cols>
  <sheetData>
    <row r="1" spans="1:13" ht="15.75" customHeight="1" x14ac:dyDescent="0.3">
      <c r="A1" s="1166" t="s">
        <v>482</v>
      </c>
      <c r="B1" s="1167"/>
      <c r="C1" s="1167"/>
      <c r="D1" s="1167"/>
      <c r="E1" s="1167"/>
      <c r="F1" s="1167"/>
      <c r="G1" s="1167"/>
      <c r="H1" s="1167"/>
      <c r="I1" s="1167"/>
      <c r="J1" s="1167"/>
      <c r="K1" s="1167"/>
      <c r="L1" s="1167"/>
      <c r="M1" s="1167"/>
    </row>
    <row r="2" spans="1:13" ht="15.75" customHeight="1" x14ac:dyDescent="0.25">
      <c r="A2" s="1167" t="s">
        <v>513</v>
      </c>
      <c r="B2" s="1167"/>
      <c r="C2" s="1167"/>
      <c r="D2" s="1167"/>
      <c r="E2" s="1167"/>
      <c r="F2" s="1167"/>
      <c r="G2" s="1167"/>
      <c r="H2" s="1167"/>
      <c r="I2" s="1167"/>
      <c r="J2" s="1167"/>
      <c r="K2" s="1167"/>
      <c r="L2" s="1167"/>
      <c r="M2" s="1167"/>
    </row>
    <row r="3" spans="1:13" x14ac:dyDescent="0.25">
      <c r="A3" s="1167" t="s">
        <v>514</v>
      </c>
      <c r="B3" s="1167"/>
      <c r="C3" s="1167"/>
      <c r="D3" s="1167"/>
      <c r="E3" s="1167"/>
      <c r="F3" s="1167"/>
      <c r="G3" s="1167"/>
      <c r="H3" s="1167"/>
      <c r="I3" s="1167"/>
      <c r="J3" s="1167"/>
      <c r="K3" s="1167"/>
      <c r="L3" s="1167"/>
      <c r="M3" s="1167"/>
    </row>
    <row r="4" spans="1:13" x14ac:dyDescent="0.25">
      <c r="A4" s="1167"/>
      <c r="B4" s="1167"/>
      <c r="C4" s="1167"/>
      <c r="D4" s="1167"/>
      <c r="E4" s="1167"/>
      <c r="F4" s="1167"/>
      <c r="G4" s="1167"/>
      <c r="H4" s="1167"/>
      <c r="I4" s="1167"/>
      <c r="J4" s="1167"/>
      <c r="K4" s="1167"/>
      <c r="L4" s="1167"/>
      <c r="M4" s="1167"/>
    </row>
    <row r="5" spans="1:13" x14ac:dyDescent="0.25">
      <c r="A5" s="1167"/>
      <c r="B5" s="1167"/>
      <c r="C5" s="1167"/>
      <c r="D5" s="1168" t="s">
        <v>30</v>
      </c>
      <c r="E5" s="1168" t="s">
        <v>30</v>
      </c>
      <c r="F5" s="1168" t="s">
        <v>30</v>
      </c>
      <c r="G5" s="1167"/>
      <c r="H5" s="1167"/>
      <c r="I5" s="1167"/>
      <c r="J5" s="1167"/>
      <c r="K5" s="1167"/>
      <c r="L5" s="1167"/>
      <c r="M5" s="1167"/>
    </row>
    <row r="6" spans="1:13" x14ac:dyDescent="0.25">
      <c r="A6" s="1168" t="s">
        <v>515</v>
      </c>
      <c r="B6" s="1167"/>
      <c r="C6" s="1167"/>
      <c r="D6" s="1167"/>
      <c r="E6" s="1167"/>
      <c r="F6" s="1167"/>
      <c r="G6" s="1167"/>
      <c r="H6" s="1167"/>
      <c r="I6" s="1167"/>
      <c r="J6" s="1167"/>
      <c r="K6" s="1167"/>
      <c r="L6" s="1167"/>
      <c r="M6" s="1167"/>
    </row>
    <row r="7" spans="1:13" x14ac:dyDescent="0.25">
      <c r="A7" s="1167"/>
      <c r="B7" s="1413" t="s">
        <v>698</v>
      </c>
      <c r="C7" s="1414"/>
      <c r="D7" s="1415">
        <v>4750</v>
      </c>
      <c r="E7" s="1414"/>
      <c r="F7" s="1167"/>
      <c r="G7" s="1167"/>
      <c r="H7" s="1167"/>
      <c r="I7" s="1167"/>
      <c r="J7" s="1167"/>
      <c r="K7" s="1167"/>
      <c r="L7" s="1167"/>
      <c r="M7" s="1167"/>
    </row>
    <row r="8" spans="1:13" ht="15" customHeight="1" x14ac:dyDescent="0.25">
      <c r="A8" s="1167"/>
      <c r="B8" s="1412" t="s">
        <v>859</v>
      </c>
      <c r="C8" s="1414"/>
      <c r="D8" s="1416">
        <v>1000</v>
      </c>
      <c r="E8" s="1414"/>
      <c r="F8" s="1167"/>
      <c r="G8" s="1167"/>
      <c r="H8" s="1167"/>
      <c r="I8" s="1167"/>
      <c r="J8" s="1167"/>
      <c r="K8" s="1167"/>
      <c r="L8" s="1167"/>
      <c r="M8" s="1167"/>
    </row>
    <row r="9" spans="1:13" x14ac:dyDescent="0.25">
      <c r="A9" s="1167"/>
      <c r="B9" s="1412" t="s">
        <v>861</v>
      </c>
      <c r="C9" s="1414"/>
      <c r="D9" s="1415">
        <f>'Budget Vs Actual'!C67-'Budget Vs Actual'!M67</f>
        <v>28</v>
      </c>
      <c r="E9" s="1414"/>
      <c r="F9" s="1171"/>
      <c r="G9" s="1171"/>
      <c r="H9" s="1167"/>
      <c r="I9" s="1167"/>
      <c r="J9" s="1167"/>
      <c r="K9" s="1167"/>
      <c r="L9" s="1167"/>
      <c r="M9" s="1167"/>
    </row>
    <row r="10" spans="1:13" x14ac:dyDescent="0.25">
      <c r="A10" s="1167"/>
      <c r="B10" s="1412" t="s">
        <v>891</v>
      </c>
      <c r="C10" s="1414"/>
      <c r="D10" s="1416">
        <v>141.44999999999999</v>
      </c>
      <c r="E10" s="1414"/>
      <c r="F10" s="1171"/>
      <c r="G10" s="1171"/>
      <c r="H10" s="1167"/>
      <c r="I10" s="1167"/>
      <c r="J10" s="1167"/>
      <c r="K10" s="1167"/>
      <c r="L10" s="1167"/>
      <c r="M10" s="1167"/>
    </row>
    <row r="11" spans="1:13" x14ac:dyDescent="0.25">
      <c r="A11" s="1167"/>
      <c r="B11" s="1412"/>
      <c r="C11" s="1414"/>
      <c r="D11" s="1416"/>
      <c r="E11" s="1414"/>
      <c r="F11" s="1171"/>
      <c r="G11" s="1171"/>
      <c r="H11" s="1167"/>
      <c r="I11" s="1167"/>
      <c r="J11" s="1167"/>
      <c r="K11" s="1167"/>
      <c r="L11" s="1167"/>
      <c r="M11" s="1167"/>
    </row>
    <row r="12" spans="1:13" x14ac:dyDescent="0.25">
      <c r="A12" s="1168" t="s">
        <v>516</v>
      </c>
      <c r="B12" s="1167"/>
      <c r="C12" s="1167"/>
      <c r="D12" s="1418">
        <v>10179.01</v>
      </c>
      <c r="E12" s="1167"/>
      <c r="F12" s="1171"/>
      <c r="G12" s="1171"/>
      <c r="H12" s="1167"/>
      <c r="I12" s="1167"/>
      <c r="J12" s="1167"/>
      <c r="K12" s="1167"/>
      <c r="L12" s="1167"/>
      <c r="M12" s="1167"/>
    </row>
    <row r="13" spans="1:13" ht="15.75" thickBot="1" x14ac:dyDescent="0.3">
      <c r="A13" s="1167"/>
      <c r="B13" s="1167"/>
      <c r="C13" s="1167"/>
      <c r="D13" s="1169"/>
      <c r="E13" s="1170">
        <f>SUM(D7:D12)</f>
        <v>16098.46</v>
      </c>
      <c r="F13" s="1172">
        <f>SUM(E13:E15)</f>
        <v>16098.46</v>
      </c>
      <c r="G13" s="1171"/>
      <c r="H13" s="1167"/>
      <c r="I13" s="1167"/>
      <c r="J13" s="1167"/>
      <c r="K13" s="1167"/>
      <c r="L13" s="1167"/>
      <c r="M13" s="1167"/>
    </row>
    <row r="14" spans="1:13" ht="15.75" thickTop="1" x14ac:dyDescent="0.25">
      <c r="A14" s="1168" t="s">
        <v>517</v>
      </c>
      <c r="B14" s="1167"/>
      <c r="C14" s="1167"/>
      <c r="D14" s="1169"/>
      <c r="E14" s="1171"/>
      <c r="F14" s="1167"/>
      <c r="G14" s="1167"/>
      <c r="H14" s="1167"/>
      <c r="I14" s="1167"/>
      <c r="J14" s="1167"/>
      <c r="K14" s="1167"/>
      <c r="L14" s="1167"/>
      <c r="M14" s="1167"/>
    </row>
    <row r="15" spans="1:13" x14ac:dyDescent="0.25">
      <c r="A15" s="1167"/>
      <c r="B15" s="1167"/>
      <c r="C15" s="1167"/>
      <c r="D15" s="1171"/>
      <c r="E15" s="1171">
        <f>'Ledger Receipts'!I115-Reserves!E13</f>
        <v>0</v>
      </c>
      <c r="F15" s="1167"/>
      <c r="G15" s="1167"/>
      <c r="H15" s="1167"/>
      <c r="I15" s="1167"/>
      <c r="J15" s="1167"/>
      <c r="K15" s="1167"/>
      <c r="L15" s="1167"/>
      <c r="M15" s="1167"/>
    </row>
    <row r="16" spans="1:13" x14ac:dyDescent="0.25">
      <c r="A16" s="1167"/>
      <c r="B16" s="1167"/>
      <c r="C16" s="1167"/>
      <c r="D16" s="1171"/>
      <c r="E16" s="1170"/>
      <c r="F16" s="1167"/>
      <c r="G16" s="1167"/>
      <c r="H16" s="1167"/>
      <c r="I16" s="1167"/>
      <c r="J16" s="1167"/>
      <c r="K16" s="1167"/>
      <c r="L16" s="1167"/>
      <c r="M16" s="1167"/>
    </row>
    <row r="17" spans="1:13" x14ac:dyDescent="0.25">
      <c r="A17" s="1167"/>
      <c r="B17" s="1167"/>
      <c r="C17" s="1167"/>
      <c r="D17" s="1167"/>
      <c r="E17" s="1171"/>
      <c r="F17" s="1167"/>
      <c r="G17" s="1167"/>
      <c r="H17" s="1167"/>
      <c r="I17" s="1167"/>
      <c r="J17" s="1167"/>
      <c r="K17" s="1167"/>
      <c r="L17" s="1167"/>
      <c r="M17" s="1167"/>
    </row>
    <row r="18" spans="1:13" x14ac:dyDescent="0.25">
      <c r="A18" s="1167"/>
      <c r="B18" s="1167"/>
      <c r="C18" s="1167"/>
      <c r="D18" s="1167"/>
      <c r="E18" s="1167"/>
      <c r="F18" s="1167"/>
      <c r="G18" s="1167"/>
      <c r="H18" s="1167"/>
      <c r="I18" s="1167"/>
      <c r="J18" s="1167"/>
      <c r="K18" s="1167"/>
      <c r="L18" s="1167"/>
      <c r="M18" s="1167"/>
    </row>
    <row r="19" spans="1:13" x14ac:dyDescent="0.25">
      <c r="A19" s="1167"/>
      <c r="B19" s="1167"/>
      <c r="C19" s="1167" t="s">
        <v>930</v>
      </c>
      <c r="D19" s="1167"/>
      <c r="E19" s="1167"/>
      <c r="F19" s="1167"/>
      <c r="G19" s="1167"/>
      <c r="H19" s="1167"/>
      <c r="I19" s="1167"/>
      <c r="J19" s="1167"/>
      <c r="K19" s="1167"/>
      <c r="L19" s="1167"/>
      <c r="M19" s="1167"/>
    </row>
    <row r="20" spans="1:13" x14ac:dyDescent="0.25">
      <c r="A20" s="1167"/>
      <c r="B20" s="1167"/>
      <c r="C20" s="1167"/>
      <c r="D20" s="1167"/>
      <c r="E20" s="1167"/>
      <c r="F20" s="1167"/>
      <c r="G20" s="1167"/>
      <c r="H20" s="1167"/>
      <c r="I20" s="1167"/>
      <c r="J20" s="1167"/>
      <c r="K20" s="1167"/>
      <c r="L20" s="1167"/>
      <c r="M20" s="1167"/>
    </row>
    <row r="21" spans="1:13" x14ac:dyDescent="0.25">
      <c r="A21" s="1167"/>
      <c r="B21" s="1167"/>
      <c r="C21" s="1167"/>
      <c r="D21" s="1167"/>
      <c r="E21" s="1167"/>
      <c r="F21" s="1167"/>
      <c r="G21" s="1167"/>
      <c r="H21" s="1167"/>
      <c r="I21" s="1167"/>
      <c r="J21" s="1167"/>
      <c r="K21" s="1167"/>
      <c r="L21" s="1167"/>
      <c r="M21" s="1167"/>
    </row>
    <row r="22" spans="1:13" x14ac:dyDescent="0.25">
      <c r="A22" s="1167"/>
      <c r="B22" s="1167"/>
      <c r="C22" s="1167"/>
      <c r="D22" s="1167"/>
      <c r="E22" s="1167"/>
      <c r="F22" s="1167"/>
      <c r="G22" s="1167"/>
      <c r="H22" s="1167"/>
      <c r="I22" s="1167"/>
      <c r="J22" s="1167"/>
      <c r="K22" s="1167"/>
      <c r="L22" s="1167"/>
      <c r="M22" s="1167"/>
    </row>
    <row r="23" spans="1:13" x14ac:dyDescent="0.25">
      <c r="A23" s="1167"/>
      <c r="B23" s="1167"/>
      <c r="C23" s="1167"/>
      <c r="D23" s="1167"/>
      <c r="E23" s="1167"/>
      <c r="F23" s="1167"/>
      <c r="G23" s="1167"/>
      <c r="H23" s="1167"/>
      <c r="I23" s="1167"/>
      <c r="J23" s="1167"/>
      <c r="K23" s="1167"/>
      <c r="L23" s="1167"/>
      <c r="M23" s="1167"/>
    </row>
    <row r="24" spans="1:13" x14ac:dyDescent="0.25">
      <c r="A24" s="1167"/>
      <c r="B24" s="1167"/>
      <c r="C24" s="1167"/>
      <c r="D24" s="1167"/>
      <c r="E24" s="1167"/>
    </row>
    <row r="25" spans="1:13" x14ac:dyDescent="0.25">
      <c r="D25" s="1167"/>
      <c r="E25" s="1167"/>
    </row>
    <row r="26" spans="1:13" x14ac:dyDescent="0.25">
      <c r="D26" s="1167"/>
      <c r="E26" s="1167"/>
    </row>
    <row r="27" spans="1:13" x14ac:dyDescent="0.25">
      <c r="D27" s="1167"/>
      <c r="E27" s="1167"/>
    </row>
  </sheetData>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indexed="15"/>
  </sheetPr>
  <dimension ref="A1:R53"/>
  <sheetViews>
    <sheetView topLeftCell="A14" workbookViewId="0">
      <selection activeCell="L14" sqref="L14"/>
    </sheetView>
  </sheetViews>
  <sheetFormatPr defaultRowHeight="12.75" x14ac:dyDescent="0.2"/>
  <cols>
    <col min="3" max="3" width="3.7109375" customWidth="1"/>
    <col min="8" max="8" width="10.28515625" bestFit="1" customWidth="1"/>
    <col min="18" max="18" width="10.140625" bestFit="1" customWidth="1"/>
  </cols>
  <sheetData>
    <row r="1" spans="1:11" ht="18" x14ac:dyDescent="0.25">
      <c r="A1" s="1"/>
      <c r="B1" s="1"/>
      <c r="C1" s="1"/>
      <c r="D1" s="37"/>
      <c r="E1" s="1"/>
      <c r="F1" s="19" t="s">
        <v>434</v>
      </c>
      <c r="G1" s="1"/>
      <c r="H1" s="1"/>
      <c r="I1" s="1"/>
      <c r="J1" s="1"/>
      <c r="K1" s="1"/>
    </row>
    <row r="2" spans="1:11" x14ac:dyDescent="0.2">
      <c r="A2" s="1"/>
      <c r="B2" s="1"/>
      <c r="C2" s="1"/>
      <c r="D2" s="1"/>
      <c r="E2" s="1"/>
      <c r="F2" s="1"/>
      <c r="G2" s="1"/>
      <c r="H2" s="1"/>
      <c r="I2" s="1"/>
      <c r="J2" s="1"/>
      <c r="K2" s="1"/>
    </row>
    <row r="3" spans="1:11" ht="15.75" x14ac:dyDescent="0.25">
      <c r="A3" s="1"/>
      <c r="B3" s="1"/>
      <c r="C3" s="1"/>
      <c r="D3" s="1"/>
      <c r="E3" s="1"/>
      <c r="F3" s="2" t="s">
        <v>26</v>
      </c>
      <c r="G3" s="1"/>
      <c r="H3" s="1"/>
      <c r="I3" s="1"/>
      <c r="J3" s="1"/>
      <c r="K3" s="1"/>
    </row>
    <row r="4" spans="1:11" ht="15.75" x14ac:dyDescent="0.25">
      <c r="A4" s="1"/>
      <c r="B4" s="1"/>
      <c r="C4" s="1"/>
      <c r="D4" s="1"/>
      <c r="E4" s="1"/>
      <c r="F4" s="38" t="s">
        <v>675</v>
      </c>
      <c r="G4" s="1"/>
      <c r="H4" s="1"/>
      <c r="I4" s="1"/>
      <c r="J4" s="1"/>
      <c r="K4" s="1"/>
    </row>
    <row r="5" spans="1:11" x14ac:dyDescent="0.2">
      <c r="A5" s="710"/>
      <c r="B5" s="710"/>
      <c r="D5" s="1"/>
      <c r="E5" s="1"/>
      <c r="F5" s="1"/>
      <c r="G5" s="1"/>
      <c r="H5" s="1"/>
      <c r="I5" s="1"/>
      <c r="J5" s="1"/>
      <c r="K5" s="1"/>
    </row>
    <row r="6" spans="1:11" x14ac:dyDescent="0.2">
      <c r="A6" s="747" t="s">
        <v>327</v>
      </c>
      <c r="B6" s="748" t="s">
        <v>326</v>
      </c>
      <c r="C6" s="41"/>
      <c r="D6" s="1"/>
      <c r="E6" s="1"/>
      <c r="F6" s="1"/>
      <c r="H6" s="1" t="s">
        <v>325</v>
      </c>
      <c r="I6" s="1"/>
      <c r="J6" s="1"/>
      <c r="K6" s="1"/>
    </row>
    <row r="7" spans="1:11" x14ac:dyDescent="0.2">
      <c r="A7" s="749" t="s">
        <v>27</v>
      </c>
      <c r="B7" s="749" t="s">
        <v>244</v>
      </c>
      <c r="C7" s="12"/>
      <c r="D7" s="41" t="s">
        <v>29</v>
      </c>
      <c r="E7" s="1"/>
      <c r="F7" s="1"/>
      <c r="G7" s="1"/>
      <c r="H7" s="10" t="s">
        <v>30</v>
      </c>
      <c r="I7" s="39"/>
      <c r="J7" s="10" t="s">
        <v>30</v>
      </c>
      <c r="K7" s="1"/>
    </row>
    <row r="8" spans="1:11" x14ac:dyDescent="0.2">
      <c r="A8" s="750"/>
      <c r="B8" s="750"/>
      <c r="C8" s="1"/>
      <c r="D8" s="1"/>
      <c r="E8" s="1"/>
      <c r="F8" s="1"/>
      <c r="G8" s="1"/>
      <c r="H8" s="29"/>
      <c r="I8" s="29"/>
      <c r="J8" s="29"/>
      <c r="K8" s="666"/>
    </row>
    <row r="9" spans="1:11" x14ac:dyDescent="0.2">
      <c r="A9" s="734">
        <f>' Budget'!D85</f>
        <v>25562</v>
      </c>
      <c r="B9" s="751">
        <f>'Ledger Receipts'!D123/'R&amp;P 1st Qtr'!A9</f>
        <v>1.0253501290978797</v>
      </c>
      <c r="C9" s="40"/>
      <c r="D9" s="1" t="s">
        <v>255</v>
      </c>
      <c r="E9" s="1"/>
      <c r="F9" s="1"/>
      <c r="G9" s="1"/>
      <c r="H9" s="713">
        <f>'Ledger Receipts'!D21</f>
        <v>26210</v>
      </c>
      <c r="I9" s="29"/>
      <c r="J9" s="29"/>
      <c r="K9" s="666"/>
    </row>
    <row r="10" spans="1:11" x14ac:dyDescent="0.2">
      <c r="A10" s="734">
        <f>' Budget'!D86</f>
        <v>0</v>
      </c>
      <c r="B10" s="751" t="e">
        <f>'Ledger Receipts'!E123/'R&amp;P 1st Qtr'!A10</f>
        <v>#DIV/0!</v>
      </c>
      <c r="C10" s="40"/>
      <c r="D10" s="1" t="s">
        <v>31</v>
      </c>
      <c r="E10" s="1"/>
      <c r="F10" s="1"/>
      <c r="G10" s="1"/>
      <c r="H10" s="713">
        <f>'Ledger Receipts'!E21</f>
        <v>3.85</v>
      </c>
      <c r="I10" s="29"/>
      <c r="J10" s="29"/>
      <c r="K10" s="666"/>
    </row>
    <row r="11" spans="1:11" x14ac:dyDescent="0.2">
      <c r="A11" s="734">
        <f>' Budget'!D87</f>
        <v>0</v>
      </c>
      <c r="B11" s="751" t="e">
        <f>'Ledger Receipts'!F123/'R&amp;P 1st Qtr'!A11</f>
        <v>#DIV/0!</v>
      </c>
      <c r="C11" s="205"/>
      <c r="D11" s="1" t="s">
        <v>212</v>
      </c>
      <c r="E11" s="1"/>
      <c r="F11" s="1"/>
      <c r="G11" s="1"/>
      <c r="H11" s="500">
        <f>'Ledger Receipts'!F21</f>
        <v>0</v>
      </c>
      <c r="I11" s="29"/>
      <c r="J11" s="29"/>
      <c r="K11" s="666"/>
    </row>
    <row r="12" spans="1:11" x14ac:dyDescent="0.2">
      <c r="A12" s="734">
        <v>2450</v>
      </c>
      <c r="B12" s="751">
        <f>'Ledger Receipts'!G123/'R&amp;P 1st Qtr'!A12</f>
        <v>1.7179306122448981</v>
      </c>
      <c r="C12" s="40"/>
      <c r="D12" s="1" t="s">
        <v>10</v>
      </c>
      <c r="E12" s="1"/>
      <c r="F12" s="1"/>
      <c r="G12" s="1"/>
      <c r="H12" s="500">
        <f>'Ledger Receipts'!G21</f>
        <v>1887.52</v>
      </c>
      <c r="I12" s="29"/>
      <c r="J12" s="29"/>
      <c r="K12" s="666"/>
    </row>
    <row r="13" spans="1:11" x14ac:dyDescent="0.2">
      <c r="A13" s="734">
        <f>' Budget'!D89</f>
        <v>0</v>
      </c>
      <c r="B13" s="751" t="e">
        <f>'Ledger Receipts'!H123/'R&amp;P 1st Qtr'!A13</f>
        <v>#DIV/0!</v>
      </c>
      <c r="C13" s="205"/>
      <c r="D13" s="1" t="s">
        <v>9</v>
      </c>
      <c r="E13" s="1"/>
      <c r="F13" s="1"/>
      <c r="G13" s="1"/>
      <c r="H13" s="500">
        <f>'Ledger Receipts'!H21</f>
        <v>857.4</v>
      </c>
      <c r="I13" s="29"/>
      <c r="J13" s="29"/>
      <c r="K13" s="666"/>
    </row>
    <row r="14" spans="1:11" x14ac:dyDescent="0.2">
      <c r="A14" s="710"/>
      <c r="B14" s="752"/>
      <c r="C14" s="40"/>
      <c r="D14" s="601" t="s">
        <v>474</v>
      </c>
      <c r="E14" s="1"/>
      <c r="F14" s="1"/>
      <c r="G14" s="1"/>
      <c r="H14" s="62"/>
      <c r="I14" s="29"/>
      <c r="J14" s="29"/>
      <c r="K14" s="666"/>
    </row>
    <row r="15" spans="1:11" x14ac:dyDescent="0.2">
      <c r="A15" s="734">
        <f>SUM(A9:A13)</f>
        <v>28012</v>
      </c>
      <c r="B15" s="751">
        <f>'Ledger Receipts'!I119/'R&amp;P 1st Qtr'!A15</f>
        <v>1.0337987291160931</v>
      </c>
      <c r="C15" s="40"/>
      <c r="F15" s="41" t="s">
        <v>32</v>
      </c>
      <c r="G15" s="1"/>
      <c r="H15" s="62"/>
      <c r="I15" s="29"/>
      <c r="J15" s="714">
        <f>+SUM(H9:H13)</f>
        <v>28958.77</v>
      </c>
      <c r="K15" s="666"/>
    </row>
    <row r="16" spans="1:11" x14ac:dyDescent="0.2">
      <c r="A16" s="710"/>
      <c r="B16" s="752"/>
      <c r="C16" s="40"/>
      <c r="D16" s="1"/>
      <c r="E16" s="1"/>
      <c r="F16" s="1"/>
      <c r="G16" s="1"/>
      <c r="H16" s="62"/>
      <c r="I16" s="29"/>
      <c r="J16" s="29"/>
      <c r="K16" s="666"/>
    </row>
    <row r="17" spans="1:18" x14ac:dyDescent="0.2">
      <c r="A17" s="710"/>
      <c r="B17" s="752"/>
      <c r="C17" s="40"/>
      <c r="D17" s="41" t="s">
        <v>33</v>
      </c>
      <c r="E17" s="41"/>
      <c r="F17" s="1"/>
      <c r="G17" s="1"/>
      <c r="H17" s="62"/>
      <c r="I17" s="29"/>
      <c r="J17" s="29"/>
      <c r="K17" s="666"/>
      <c r="R17" s="346"/>
    </row>
    <row r="18" spans="1:18" x14ac:dyDescent="0.2">
      <c r="A18" s="753">
        <f>' Budget'!D12</f>
        <v>4260</v>
      </c>
      <c r="B18" s="751">
        <f>'Cash book'!L197/'R&amp;P 1st Qtr'!A18</f>
        <v>2.562007042253521</v>
      </c>
      <c r="C18" s="40"/>
      <c r="D18" s="601" t="str">
        <f>'Cash book'!L7</f>
        <v>STAFF COSTS</v>
      </c>
      <c r="E18" s="1"/>
      <c r="F18" s="1"/>
      <c r="G18" s="1"/>
      <c r="H18" s="62">
        <f>'Cash book'!L47</f>
        <v>2571.37</v>
      </c>
      <c r="I18" s="29"/>
      <c r="J18" s="29"/>
      <c r="K18" s="666"/>
      <c r="R18" s="346"/>
    </row>
    <row r="19" spans="1:18" x14ac:dyDescent="0.2">
      <c r="A19" s="753">
        <f>' Budget'!D20</f>
        <v>490</v>
      </c>
      <c r="B19" s="751">
        <f>'Cash book'!M197/'R&amp;P 1st Qtr'!A19</f>
        <v>6.263346938775511</v>
      </c>
      <c r="C19" s="40"/>
      <c r="D19" s="601" t="str">
        <f>'Cash book'!M7</f>
        <v>ADMINISTRATION COSTS</v>
      </c>
      <c r="E19" s="1"/>
      <c r="F19" s="1"/>
      <c r="G19" s="1"/>
      <c r="H19" s="62">
        <f>'Cash book'!M47</f>
        <v>422.86</v>
      </c>
      <c r="I19" s="29"/>
      <c r="J19" s="29"/>
      <c r="K19" s="666"/>
    </row>
    <row r="20" spans="1:18" x14ac:dyDescent="0.2">
      <c r="A20" s="753">
        <f>' Budget'!D27</f>
        <v>4490</v>
      </c>
      <c r="B20" s="751">
        <f>'Cash book'!N197/'R&amp;P 1st Qtr'!A20</f>
        <v>1.7537416481069044</v>
      </c>
      <c r="C20" s="40"/>
      <c r="D20" s="601" t="str">
        <f>'Cash book'!N7</f>
        <v>PARK &amp; OPEN SPACES</v>
      </c>
      <c r="E20" s="1"/>
      <c r="F20" s="1"/>
      <c r="G20" s="1"/>
      <c r="H20" s="62">
        <f>'Cash book'!N47</f>
        <v>1067.67</v>
      </c>
      <c r="I20" s="29"/>
      <c r="J20" s="29"/>
      <c r="K20" s="666"/>
    </row>
    <row r="21" spans="1:18" x14ac:dyDescent="0.2">
      <c r="A21" s="753">
        <f>' Budget'!D31</f>
        <v>80</v>
      </c>
      <c r="B21" s="751">
        <f>'Cash book'!O197/'R&amp;P 1st Qtr'!A21</f>
        <v>17.726875</v>
      </c>
      <c r="C21" s="40"/>
      <c r="D21" s="601" t="str">
        <f>'Cash book'!O7</f>
        <v>CHURCHYARD</v>
      </c>
      <c r="E21" s="1"/>
      <c r="F21" s="1"/>
      <c r="G21" s="1"/>
      <c r="H21" s="62">
        <f>'Cash book'!O47</f>
        <v>330.94</v>
      </c>
      <c r="I21" s="29"/>
      <c r="J21" s="29"/>
      <c r="K21" s="666"/>
    </row>
    <row r="22" spans="1:18" x14ac:dyDescent="0.2">
      <c r="A22" s="753">
        <f>' Budget'!D39</f>
        <v>3050</v>
      </c>
      <c r="B22" s="751">
        <f>'Cash book'!P197/'R&amp;P 1st Qtr'!A22</f>
        <v>0.18073442622950819</v>
      </c>
      <c r="C22" s="40"/>
      <c r="D22" s="601" t="str">
        <f>'Cash book'!P7</f>
        <v>SUBSCRIPTIONS</v>
      </c>
      <c r="E22" s="1"/>
      <c r="F22" s="1"/>
      <c r="G22" s="1"/>
      <c r="H22" s="62">
        <f>'Cash book'!P47</f>
        <v>543.24</v>
      </c>
      <c r="I22" s="29"/>
      <c r="J22" s="29"/>
      <c r="K22" s="666"/>
    </row>
    <row r="23" spans="1:18" x14ac:dyDescent="0.2">
      <c r="A23" s="753">
        <f>' Budget'!D47</f>
        <v>1970</v>
      </c>
      <c r="B23" s="751">
        <f>'Cash book'!Q197/'R&amp;P 1st Qtr'!A23</f>
        <v>1.1040609137055837</v>
      </c>
      <c r="C23" s="40"/>
      <c r="D23" s="601" t="str">
        <f>'Cash book'!Q7</f>
        <v xml:space="preserve">GRANTS &amp; DONATIONS </v>
      </c>
      <c r="E23" s="1"/>
      <c r="F23" s="1"/>
      <c r="G23" s="1"/>
      <c r="H23" s="62">
        <f>'Cash book'!Q47</f>
        <v>75</v>
      </c>
      <c r="I23" s="29"/>
      <c r="J23" s="29"/>
      <c r="K23" s="666"/>
    </row>
    <row r="24" spans="1:18" x14ac:dyDescent="0.2">
      <c r="A24" s="753">
        <f>' Budget'!D50</f>
        <v>6000</v>
      </c>
      <c r="B24" s="751">
        <f>'Cash book'!R197/'R&amp;P 1st Qtr'!A24</f>
        <v>0.50446666666666673</v>
      </c>
      <c r="C24" s="40"/>
      <c r="D24" s="601" t="str">
        <f>'Cash book'!R7</f>
        <v>OTHER</v>
      </c>
      <c r="E24" s="1"/>
      <c r="F24" s="1"/>
      <c r="G24" s="1"/>
      <c r="H24" s="62">
        <f>'Cash book'!R47</f>
        <v>0</v>
      </c>
      <c r="I24" s="29"/>
      <c r="J24" s="29"/>
      <c r="K24" s="666"/>
    </row>
    <row r="25" spans="1:18" x14ac:dyDescent="0.2">
      <c r="A25" s="753">
        <f>' Budget'!D57</f>
        <v>607.16</v>
      </c>
      <c r="B25" s="751">
        <f>'Cash book'!S197/'R&amp;P 1st Qtr'!A25</f>
        <v>0.42820673298636275</v>
      </c>
      <c r="C25" s="40"/>
      <c r="D25" s="601" t="str">
        <f>'Cash book'!S7</f>
        <v>CONTINGENCY</v>
      </c>
      <c r="E25" s="1"/>
      <c r="F25" s="1"/>
      <c r="G25" s="1"/>
      <c r="H25" s="62">
        <f>'Cash book'!S47</f>
        <v>0</v>
      </c>
      <c r="I25" s="29"/>
      <c r="J25" s="29"/>
      <c r="K25" s="666"/>
    </row>
    <row r="26" spans="1:18" x14ac:dyDescent="0.2">
      <c r="A26" s="753">
        <f>' Budget'!D63</f>
        <v>1705</v>
      </c>
      <c r="B26" s="751">
        <f>'Cash book'!T197/'R&amp;P 1st Qtr'!A26</f>
        <v>5.9579765395894428</v>
      </c>
      <c r="C26" s="40"/>
      <c r="D26" s="1" t="str">
        <f>'Cash book'!T7</f>
        <v>EARMARKED RESERVE FUNDS</v>
      </c>
      <c r="E26" s="1"/>
      <c r="F26" s="1"/>
      <c r="G26" s="1"/>
      <c r="H26" s="62">
        <f>'Cash book'!T47</f>
        <v>2325.52</v>
      </c>
      <c r="I26" s="29"/>
      <c r="J26" s="29"/>
      <c r="K26" s="666"/>
    </row>
    <row r="27" spans="1:18" x14ac:dyDescent="0.2">
      <c r="A27" s="753"/>
      <c r="B27" s="751"/>
      <c r="C27" s="40"/>
      <c r="D27" s="1" t="str">
        <f>'Cash book'!U7</f>
        <v xml:space="preserve">CAPITAL </v>
      </c>
      <c r="F27" s="1"/>
      <c r="G27" s="1"/>
      <c r="H27" s="62">
        <f>'Cash book'!U47</f>
        <v>43.9</v>
      </c>
      <c r="I27" s="29"/>
      <c r="J27" s="29"/>
      <c r="K27" s="666"/>
    </row>
    <row r="28" spans="1:18" x14ac:dyDescent="0.2">
      <c r="A28" s="753"/>
      <c r="B28" s="751"/>
      <c r="C28" s="40"/>
      <c r="D28" s="43"/>
      <c r="E28" s="1"/>
      <c r="F28" s="1"/>
      <c r="G28" s="1"/>
      <c r="H28" s="62"/>
      <c r="I28" s="29"/>
      <c r="J28" s="29"/>
      <c r="K28" s="666"/>
    </row>
    <row r="29" spans="1:18" x14ac:dyDescent="0.2">
      <c r="A29" s="753"/>
      <c r="B29" s="751"/>
      <c r="C29" s="40"/>
      <c r="D29" s="1" t="s">
        <v>34</v>
      </c>
      <c r="E29" s="1"/>
      <c r="F29" s="1"/>
      <c r="G29" s="1"/>
      <c r="H29" s="62">
        <f>'Cash book'!H47</f>
        <v>809.49000000000012</v>
      </c>
      <c r="I29" s="29"/>
      <c r="J29" s="29"/>
      <c r="K29" s="666"/>
    </row>
    <row r="30" spans="1:18" x14ac:dyDescent="0.2">
      <c r="A30" s="710"/>
      <c r="B30" s="754"/>
      <c r="D30" s="1"/>
      <c r="E30" s="1"/>
      <c r="F30" s="1"/>
      <c r="G30" s="1"/>
      <c r="H30" s="29"/>
      <c r="I30" s="29"/>
      <c r="J30" s="29"/>
      <c r="K30" s="666"/>
    </row>
    <row r="31" spans="1:18" x14ac:dyDescent="0.2">
      <c r="A31" s="753">
        <f>SUM(A18:A29)</f>
        <v>22652.16</v>
      </c>
      <c r="B31" s="755">
        <f>'Cash book'!J47/'R&amp;P 1st Qtr'!A31</f>
        <v>0.36155448310448096</v>
      </c>
      <c r="C31" s="42"/>
      <c r="F31" s="41" t="s">
        <v>35</v>
      </c>
      <c r="G31" s="1"/>
      <c r="H31" s="29"/>
      <c r="I31" s="29"/>
      <c r="J31" s="715">
        <f>SUM(H18:H29)</f>
        <v>8189.99</v>
      </c>
      <c r="K31" s="666"/>
    </row>
    <row r="32" spans="1:18" x14ac:dyDescent="0.2">
      <c r="A32" s="750"/>
      <c r="B32" s="756"/>
      <c r="C32" s="1"/>
      <c r="D32" s="41"/>
      <c r="E32" s="1"/>
      <c r="F32" s="1"/>
      <c r="G32" s="1"/>
      <c r="H32" s="29"/>
      <c r="I32" s="29"/>
      <c r="J32" s="716"/>
      <c r="K32" s="666"/>
    </row>
    <row r="33" spans="1:11" x14ac:dyDescent="0.2">
      <c r="A33" s="1"/>
      <c r="B33" s="1"/>
      <c r="C33" s="1"/>
      <c r="D33" s="601" t="s">
        <v>676</v>
      </c>
      <c r="E33" s="1"/>
      <c r="F33" s="1"/>
      <c r="G33" s="1"/>
      <c r="H33" s="29"/>
      <c r="I33" s="29"/>
      <c r="J33" s="44">
        <f>'Ledger Receipts'!M7</f>
        <v>22536.04</v>
      </c>
      <c r="K33" s="666"/>
    </row>
    <row r="34" spans="1:11" x14ac:dyDescent="0.2">
      <c r="A34" s="1"/>
      <c r="B34" s="1"/>
      <c r="C34" s="1"/>
      <c r="D34" s="41" t="s">
        <v>36</v>
      </c>
      <c r="E34" s="1"/>
      <c r="F34" s="1"/>
      <c r="G34" s="1"/>
      <c r="H34" s="29"/>
      <c r="I34" s="29"/>
      <c r="J34" s="44">
        <f>+SUM(H9:H14)</f>
        <v>28958.77</v>
      </c>
      <c r="K34" s="666"/>
    </row>
    <row r="35" spans="1:11" x14ac:dyDescent="0.2">
      <c r="A35" s="1"/>
      <c r="B35" s="1"/>
      <c r="C35" s="1"/>
      <c r="D35" s="41" t="s">
        <v>37</v>
      </c>
      <c r="E35" s="1"/>
      <c r="F35" s="1"/>
      <c r="G35" s="1"/>
      <c r="H35" s="29"/>
      <c r="I35" s="29"/>
      <c r="J35" s="44">
        <f>J31</f>
        <v>8189.99</v>
      </c>
      <c r="K35" s="666"/>
    </row>
    <row r="36" spans="1:11" x14ac:dyDescent="0.2">
      <c r="A36" s="1"/>
      <c r="B36" s="1"/>
      <c r="C36" s="1"/>
      <c r="D36" s="41"/>
      <c r="E36" s="1"/>
      <c r="F36" s="1"/>
      <c r="G36" s="1"/>
      <c r="H36" s="29"/>
      <c r="I36" s="29"/>
      <c r="J36" s="45"/>
      <c r="K36" s="666"/>
    </row>
    <row r="37" spans="1:11" ht="13.5" thickBot="1" x14ac:dyDescent="0.25">
      <c r="A37" s="1"/>
      <c r="B37" s="1"/>
      <c r="C37" s="1"/>
      <c r="D37" s="41" t="s">
        <v>677</v>
      </c>
      <c r="E37" s="1"/>
      <c r="F37" s="1"/>
      <c r="G37" s="1"/>
      <c r="H37" s="29"/>
      <c r="I37" s="29"/>
      <c r="J37" s="46">
        <f>+J33+J34-J35</f>
        <v>43304.82</v>
      </c>
      <c r="K37" s="666"/>
    </row>
    <row r="38" spans="1:11" x14ac:dyDescent="0.2">
      <c r="A38" s="1"/>
      <c r="B38" s="1"/>
      <c r="C38" s="1"/>
      <c r="D38" s="41"/>
      <c r="E38" s="1"/>
      <c r="F38" s="1"/>
      <c r="G38" s="1"/>
      <c r="H38" s="29"/>
      <c r="I38" s="29"/>
      <c r="J38" s="47"/>
      <c r="K38" s="666"/>
    </row>
    <row r="39" spans="1:11" x14ac:dyDescent="0.2">
      <c r="A39" s="48" t="s">
        <v>38</v>
      </c>
      <c r="B39" s="49"/>
      <c r="C39" s="49"/>
      <c r="D39" s="49"/>
      <c r="E39" s="49"/>
      <c r="F39" s="49"/>
      <c r="G39" s="49"/>
      <c r="H39" s="717"/>
      <c r="I39" s="717"/>
      <c r="J39" s="718"/>
      <c r="K39" s="666"/>
    </row>
    <row r="40" spans="1:11" x14ac:dyDescent="0.2">
      <c r="A40" s="50"/>
      <c r="B40" s="1"/>
      <c r="C40" s="1"/>
      <c r="D40" s="1"/>
      <c r="E40" s="1"/>
      <c r="F40" s="1"/>
      <c r="G40" s="1"/>
      <c r="H40" s="29"/>
      <c r="I40" s="29"/>
      <c r="J40" s="719"/>
      <c r="K40" s="666"/>
    </row>
    <row r="41" spans="1:11" x14ac:dyDescent="0.2">
      <c r="A41" s="50" t="s">
        <v>39</v>
      </c>
      <c r="B41" s="1"/>
      <c r="C41" s="1"/>
      <c r="D41" s="1"/>
      <c r="E41" s="1"/>
      <c r="F41" s="1"/>
      <c r="G41" s="1"/>
      <c r="H41" s="713">
        <f>'Ledger Receipts'!I26</f>
        <v>8560.9500000000007</v>
      </c>
      <c r="I41" s="29"/>
      <c r="J41" s="719"/>
      <c r="K41" s="666"/>
    </row>
    <row r="42" spans="1:11" x14ac:dyDescent="0.2">
      <c r="A42" s="635" t="s">
        <v>678</v>
      </c>
      <c r="B42" s="1"/>
      <c r="C42" s="1"/>
      <c r="D42" s="1"/>
      <c r="E42" s="1"/>
      <c r="F42" s="1"/>
      <c r="G42" s="1"/>
      <c r="H42" s="713">
        <f>'Ledger Receipts'!I28</f>
        <v>-258.98</v>
      </c>
      <c r="I42" s="29"/>
      <c r="J42" s="719"/>
      <c r="K42" s="666"/>
    </row>
    <row r="43" spans="1:11" x14ac:dyDescent="0.2">
      <c r="A43" s="50" t="s">
        <v>252</v>
      </c>
      <c r="B43" s="1"/>
      <c r="C43" s="1"/>
      <c r="D43" s="1"/>
      <c r="E43" s="1"/>
      <c r="F43" s="1"/>
      <c r="G43" s="1"/>
      <c r="H43" s="713">
        <f>'Ledger Receipts'!I27</f>
        <v>35002.85</v>
      </c>
      <c r="I43" s="29"/>
      <c r="J43" s="719"/>
      <c r="K43" s="666"/>
    </row>
    <row r="44" spans="1:11" x14ac:dyDescent="0.2">
      <c r="A44" s="50"/>
      <c r="B44" s="1"/>
      <c r="C44" s="1"/>
      <c r="D44" s="1"/>
      <c r="E44" s="1"/>
      <c r="F44" s="1"/>
      <c r="G44" s="1"/>
      <c r="H44" s="713"/>
      <c r="I44" s="29"/>
      <c r="J44" s="719"/>
      <c r="K44" s="666"/>
    </row>
    <row r="45" spans="1:11" x14ac:dyDescent="0.2">
      <c r="A45" s="50"/>
      <c r="H45" s="713">
        <f>'Ledger Receipts'!I29</f>
        <v>0</v>
      </c>
      <c r="I45" s="29"/>
      <c r="J45" s="719"/>
      <c r="K45" s="666"/>
    </row>
    <row r="46" spans="1:11" ht="13.5" thickBot="1" x14ac:dyDescent="0.25">
      <c r="A46" s="50"/>
      <c r="B46" s="1"/>
      <c r="C46" s="1"/>
      <c r="D46" s="1"/>
      <c r="E46" s="1"/>
      <c r="F46" s="1"/>
      <c r="G46" s="1"/>
      <c r="H46" s="29"/>
      <c r="I46" s="29"/>
      <c r="J46" s="720">
        <f>+H41+H42+H43+H44+H45</f>
        <v>43304.82</v>
      </c>
      <c r="K46" s="666"/>
    </row>
    <row r="47" spans="1:11" x14ac:dyDescent="0.2">
      <c r="A47" s="51"/>
      <c r="B47" s="39"/>
      <c r="C47" s="39"/>
      <c r="D47" s="39"/>
      <c r="E47" s="39"/>
      <c r="F47" s="39"/>
      <c r="G47" s="39"/>
      <c r="H47" s="721"/>
      <c r="I47" s="721"/>
      <c r="J47" s="722"/>
      <c r="K47" s="666"/>
    </row>
    <row r="48" spans="1:11" x14ac:dyDescent="0.2">
      <c r="A48" s="1"/>
      <c r="B48" s="1"/>
      <c r="C48" s="1"/>
      <c r="D48" s="1"/>
      <c r="E48" s="1"/>
      <c r="F48" s="1"/>
      <c r="G48" s="1"/>
      <c r="H48" s="666"/>
      <c r="I48" s="666"/>
      <c r="J48" s="666"/>
      <c r="K48" s="666"/>
    </row>
    <row r="49" spans="1:11" x14ac:dyDescent="0.2">
      <c r="A49" s="1" t="s">
        <v>40</v>
      </c>
      <c r="B49" s="1"/>
      <c r="C49" s="1"/>
      <c r="D49" s="1"/>
      <c r="E49" s="1"/>
      <c r="F49" s="1"/>
      <c r="G49" s="1"/>
      <c r="H49" s="1"/>
      <c r="I49" s="1"/>
      <c r="J49" s="1"/>
      <c r="K49" s="1"/>
    </row>
    <row r="50" spans="1:11" x14ac:dyDescent="0.2">
      <c r="A50" s="1" t="s">
        <v>436</v>
      </c>
      <c r="B50" s="1"/>
      <c r="C50" s="1"/>
      <c r="D50" s="1"/>
      <c r="E50" s="47"/>
      <c r="F50" s="1"/>
      <c r="G50" s="1"/>
      <c r="H50" s="1"/>
      <c r="I50" s="1" t="s">
        <v>41</v>
      </c>
      <c r="J50" s="1"/>
      <c r="K50" s="1"/>
    </row>
    <row r="51" spans="1:11" x14ac:dyDescent="0.2">
      <c r="A51" s="1"/>
      <c r="B51" s="1"/>
      <c r="C51" s="1"/>
      <c r="D51" s="1"/>
      <c r="E51" s="1"/>
      <c r="F51" s="1"/>
      <c r="G51" s="47"/>
      <c r="H51" s="1"/>
      <c r="I51" s="1"/>
      <c r="J51" s="1"/>
      <c r="K51" s="1"/>
    </row>
    <row r="52" spans="1:11" x14ac:dyDescent="0.2">
      <c r="A52" s="1"/>
      <c r="B52" s="1"/>
      <c r="C52" s="1"/>
      <c r="D52" s="1"/>
      <c r="E52" s="1"/>
      <c r="F52" s="1"/>
      <c r="G52" s="1"/>
      <c r="H52" s="1"/>
      <c r="I52" s="1"/>
      <c r="J52" s="1"/>
      <c r="K52" s="1"/>
    </row>
    <row r="53" spans="1:11" x14ac:dyDescent="0.2">
      <c r="A53" s="1"/>
      <c r="B53" s="1"/>
      <c r="C53" s="1"/>
      <c r="D53" s="1"/>
      <c r="E53" s="1"/>
      <c r="F53" s="1"/>
      <c r="G53" s="1"/>
      <c r="H53" s="1"/>
      <c r="I53" s="1"/>
      <c r="J53" s="1"/>
      <c r="K53" s="1"/>
    </row>
  </sheetData>
  <pageMargins left="0.55118110236220474" right="0.55118110236220474" top="0.97370078740157484" bottom="0.39370078740157483" header="0.31496062992125984" footer="0.51181102362204722"/>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indexed="15"/>
  </sheetPr>
  <dimension ref="A1:L61"/>
  <sheetViews>
    <sheetView topLeftCell="A10" zoomScaleNormal="100" workbookViewId="0"/>
  </sheetViews>
  <sheetFormatPr defaultRowHeight="12.75" x14ac:dyDescent="0.2"/>
  <cols>
    <col min="3" max="3" width="1.140625" customWidth="1"/>
    <col min="8" max="8" width="10.28515625" bestFit="1" customWidth="1"/>
    <col min="10" max="10" width="10.28515625" bestFit="1" customWidth="1"/>
  </cols>
  <sheetData>
    <row r="1" spans="1:12" ht="18" x14ac:dyDescent="0.25">
      <c r="A1" s="1"/>
      <c r="B1" s="1"/>
      <c r="C1" s="1"/>
      <c r="D1" s="37"/>
      <c r="E1" s="1"/>
      <c r="F1" s="19" t="s">
        <v>434</v>
      </c>
      <c r="G1" s="1"/>
      <c r="H1" s="1"/>
      <c r="I1" s="1"/>
      <c r="J1" s="1"/>
      <c r="K1" s="1"/>
      <c r="L1" s="1"/>
    </row>
    <row r="2" spans="1:12" x14ac:dyDescent="0.2">
      <c r="A2" s="1"/>
      <c r="B2" s="1"/>
      <c r="C2" s="1"/>
      <c r="D2" s="1"/>
      <c r="E2" s="1"/>
      <c r="F2" s="1"/>
      <c r="G2" s="1"/>
      <c r="H2" s="1"/>
      <c r="I2" s="1"/>
      <c r="J2" s="1"/>
      <c r="K2" s="1"/>
      <c r="L2" s="1"/>
    </row>
    <row r="3" spans="1:12" ht="15.75" x14ac:dyDescent="0.25">
      <c r="A3" s="1"/>
      <c r="B3" s="1"/>
      <c r="C3" s="1"/>
      <c r="D3" s="1"/>
      <c r="E3" s="1"/>
      <c r="F3" s="2" t="s">
        <v>26</v>
      </c>
      <c r="G3" s="1"/>
      <c r="H3" s="1"/>
      <c r="I3" s="1"/>
      <c r="J3" s="1"/>
      <c r="K3" s="1"/>
      <c r="L3" s="1"/>
    </row>
    <row r="4" spans="1:12" ht="15.75" x14ac:dyDescent="0.25">
      <c r="A4" s="750"/>
      <c r="B4" s="750"/>
      <c r="C4" s="1"/>
      <c r="D4" s="1"/>
      <c r="E4" s="1"/>
      <c r="F4" s="38" t="s">
        <v>679</v>
      </c>
      <c r="G4" s="1"/>
      <c r="H4" s="1"/>
      <c r="I4" s="1"/>
      <c r="J4" s="1"/>
      <c r="K4" s="1"/>
      <c r="L4" s="1"/>
    </row>
    <row r="5" spans="1:12" x14ac:dyDescent="0.2">
      <c r="A5" s="710"/>
      <c r="B5" s="710"/>
      <c r="D5" s="1"/>
      <c r="E5" s="1"/>
      <c r="F5" s="1"/>
      <c r="G5" s="1"/>
      <c r="H5" s="1"/>
      <c r="I5" s="1"/>
      <c r="J5" s="1"/>
      <c r="K5" s="1"/>
      <c r="L5" s="1"/>
    </row>
    <row r="6" spans="1:12" ht="12.75" customHeight="1" x14ac:dyDescent="0.2">
      <c r="A6" s="747" t="s">
        <v>327</v>
      </c>
      <c r="B6" s="748" t="s">
        <v>326</v>
      </c>
      <c r="C6" s="1"/>
      <c r="D6" s="1"/>
      <c r="E6" s="1"/>
      <c r="F6" s="1"/>
      <c r="G6" s="1"/>
      <c r="H6" s="1" t="s">
        <v>28</v>
      </c>
      <c r="I6" s="1"/>
      <c r="J6" s="1"/>
      <c r="K6" s="1"/>
      <c r="L6" s="1"/>
    </row>
    <row r="7" spans="1:12" ht="12.75" customHeight="1" x14ac:dyDescent="0.2">
      <c r="A7" s="749" t="s">
        <v>27</v>
      </c>
      <c r="B7" s="749" t="s">
        <v>244</v>
      </c>
      <c r="C7" s="12"/>
      <c r="D7" s="41" t="s">
        <v>29</v>
      </c>
      <c r="E7" s="1"/>
      <c r="F7" s="1"/>
      <c r="G7" s="1"/>
      <c r="H7" s="10" t="s">
        <v>30</v>
      </c>
      <c r="I7" s="39"/>
      <c r="J7" s="10" t="s">
        <v>30</v>
      </c>
      <c r="K7" s="1"/>
      <c r="L7" s="1"/>
    </row>
    <row r="8" spans="1:12" ht="12.75" customHeight="1" x14ac:dyDescent="0.2">
      <c r="A8" s="750"/>
      <c r="B8" s="750"/>
      <c r="C8" s="1"/>
      <c r="D8" s="1"/>
      <c r="E8" s="1"/>
      <c r="F8" s="1"/>
      <c r="G8" s="1"/>
      <c r="H8" s="29"/>
      <c r="I8" s="29"/>
      <c r="J8" s="29"/>
      <c r="K8" s="666"/>
      <c r="L8" s="1"/>
    </row>
    <row r="9" spans="1:12" ht="12.75" customHeight="1" x14ac:dyDescent="0.2">
      <c r="A9" s="734">
        <f>' Budget'!D85</f>
        <v>25562</v>
      </c>
      <c r="B9" s="752">
        <f>'Ledger Receipts'!D123/A9</f>
        <v>1.0253501290978797</v>
      </c>
      <c r="C9" s="40"/>
      <c r="D9" s="1" t="s">
        <v>255</v>
      </c>
      <c r="E9" s="1"/>
      <c r="F9" s="1"/>
      <c r="G9" s="1"/>
      <c r="H9" s="723">
        <f>'Ledger Receipts'!D50</f>
        <v>0</v>
      </c>
      <c r="I9" s="29"/>
      <c r="J9" s="29"/>
      <c r="K9" s="666"/>
      <c r="L9" s="1"/>
    </row>
    <row r="10" spans="1:12" ht="12.75" customHeight="1" x14ac:dyDescent="0.2">
      <c r="A10" s="734">
        <f>' Budget'!D86</f>
        <v>0</v>
      </c>
      <c r="B10" s="752" t="e">
        <f>'Ledger Receipts'!E123/A10</f>
        <v>#DIV/0!</v>
      </c>
      <c r="C10" s="40"/>
      <c r="D10" s="1" t="s">
        <v>31</v>
      </c>
      <c r="E10" s="1"/>
      <c r="F10" s="1"/>
      <c r="G10" s="1"/>
      <c r="H10" s="723">
        <f>'Ledger Receipts'!E50</f>
        <v>0</v>
      </c>
      <c r="I10" s="29"/>
      <c r="J10" s="29"/>
      <c r="K10" s="666"/>
      <c r="L10" s="1"/>
    </row>
    <row r="11" spans="1:12" ht="12.75" customHeight="1" x14ac:dyDescent="0.2">
      <c r="A11" s="734">
        <f>' Budget'!D87</f>
        <v>0</v>
      </c>
      <c r="B11" s="752" t="e">
        <f>'Ledger Receipts'!F123/A11</f>
        <v>#DIV/0!</v>
      </c>
      <c r="C11" s="205"/>
      <c r="D11" s="1" t="s">
        <v>212</v>
      </c>
      <c r="E11" s="1"/>
      <c r="F11" s="1"/>
      <c r="G11" s="1"/>
      <c r="H11" s="29">
        <f>'Ledger Receipts'!F50</f>
        <v>6547</v>
      </c>
      <c r="I11" s="29"/>
      <c r="J11" s="29"/>
      <c r="K11" s="666"/>
      <c r="L11" s="1"/>
    </row>
    <row r="12" spans="1:12" ht="12.75" customHeight="1" x14ac:dyDescent="0.2">
      <c r="A12" s="734">
        <v>2450</v>
      </c>
      <c r="B12" s="752">
        <f>'Ledger Receipts'!G123/A12</f>
        <v>1.7179306122448981</v>
      </c>
      <c r="C12" s="40"/>
      <c r="D12" s="1" t="s">
        <v>10</v>
      </c>
      <c r="E12" s="1"/>
      <c r="F12" s="1"/>
      <c r="G12" s="1"/>
      <c r="H12" s="723">
        <f>'Ledger Receipts'!G50</f>
        <v>774.34</v>
      </c>
      <c r="I12" s="29"/>
      <c r="J12" s="29"/>
      <c r="K12" s="666"/>
      <c r="L12" s="1"/>
    </row>
    <row r="13" spans="1:12" ht="12.75" customHeight="1" x14ac:dyDescent="0.2">
      <c r="A13" s="734">
        <f>' Budget'!D89</f>
        <v>0</v>
      </c>
      <c r="B13" s="752" t="e">
        <f>'Ledger Receipts'!H123/A13</f>
        <v>#DIV/0!</v>
      </c>
      <c r="C13" s="205"/>
      <c r="D13" s="1" t="s">
        <v>9</v>
      </c>
      <c r="E13" s="1"/>
      <c r="F13" s="1"/>
      <c r="G13" s="1"/>
      <c r="H13" s="62">
        <f>'Ledger Receipts'!H50</f>
        <v>0</v>
      </c>
      <c r="I13" s="29"/>
      <c r="J13" s="29"/>
      <c r="K13" s="666"/>
      <c r="L13" s="1"/>
    </row>
    <row r="14" spans="1:12" ht="12.75" customHeight="1" x14ac:dyDescent="0.2">
      <c r="A14" s="710"/>
      <c r="B14" s="752"/>
      <c r="C14" s="40"/>
      <c r="D14" s="601" t="s">
        <v>474</v>
      </c>
      <c r="E14" s="1"/>
      <c r="F14" s="1"/>
      <c r="G14" s="1"/>
      <c r="H14" s="62"/>
      <c r="I14" s="29"/>
      <c r="J14" s="29"/>
      <c r="K14" s="666"/>
      <c r="L14" s="1"/>
    </row>
    <row r="15" spans="1:12" ht="12.75" customHeight="1" x14ac:dyDescent="0.2">
      <c r="A15" s="734">
        <f>SUM(A9:A13)</f>
        <v>28012</v>
      </c>
      <c r="B15" s="752">
        <f>'Ledger Receipts'!I123/A15</f>
        <v>1.383480294159646</v>
      </c>
      <c r="C15" s="40"/>
      <c r="F15" s="41" t="s">
        <v>32</v>
      </c>
      <c r="G15" s="1"/>
      <c r="H15" s="62"/>
      <c r="I15" s="29"/>
      <c r="J15" s="714">
        <f>+SUM(H9:H13)</f>
        <v>7321.34</v>
      </c>
      <c r="K15" s="666"/>
      <c r="L15" s="1"/>
    </row>
    <row r="16" spans="1:12" ht="12.75" customHeight="1" x14ac:dyDescent="0.2">
      <c r="A16" s="710"/>
      <c r="B16" s="752"/>
      <c r="C16" s="40"/>
      <c r="D16" s="1"/>
      <c r="E16" s="1"/>
      <c r="F16" s="1"/>
      <c r="G16" s="1"/>
      <c r="H16" s="62"/>
      <c r="I16" s="29"/>
      <c r="J16" s="29"/>
      <c r="K16" s="666"/>
      <c r="L16" s="1"/>
    </row>
    <row r="17" spans="1:12" ht="12.75" customHeight="1" x14ac:dyDescent="0.2">
      <c r="A17" s="710"/>
      <c r="B17" s="752"/>
      <c r="C17" s="40"/>
      <c r="D17" s="41" t="s">
        <v>33</v>
      </c>
      <c r="E17" s="41"/>
      <c r="F17" s="1"/>
      <c r="G17" s="1"/>
      <c r="H17" s="62"/>
      <c r="I17" s="29"/>
      <c r="J17" s="29"/>
      <c r="K17" s="666"/>
      <c r="L17" s="1"/>
    </row>
    <row r="18" spans="1:12" ht="12.75" customHeight="1" x14ac:dyDescent="0.2">
      <c r="A18" s="753">
        <f>' Budget'!D12</f>
        <v>4260</v>
      </c>
      <c r="B18" s="752">
        <f>'Cash book'!L97/A18</f>
        <v>1.1974507042253519</v>
      </c>
      <c r="C18" s="40"/>
      <c r="D18" s="601" t="str">
        <f>'Cash book'!L7</f>
        <v>STAFF COSTS</v>
      </c>
      <c r="E18" s="1"/>
      <c r="F18" s="1"/>
      <c r="G18" s="1"/>
      <c r="H18" s="62">
        <f>'Cash book'!L95</f>
        <v>2529.77</v>
      </c>
      <c r="I18" s="29"/>
      <c r="J18" s="29"/>
      <c r="K18" s="666"/>
      <c r="L18" s="1"/>
    </row>
    <row r="19" spans="1:12" ht="12.75" customHeight="1" x14ac:dyDescent="0.2">
      <c r="A19" s="753">
        <f>' Budget'!D20</f>
        <v>490</v>
      </c>
      <c r="B19" s="752">
        <f>'Cash book'!M97/A19</f>
        <v>4.2016122448979605</v>
      </c>
      <c r="C19" s="40"/>
      <c r="D19" s="601" t="str">
        <f>'Cash book'!M7</f>
        <v>ADMINISTRATION COSTS</v>
      </c>
      <c r="E19" s="1"/>
      <c r="F19" s="1"/>
      <c r="G19" s="1"/>
      <c r="H19" s="62">
        <f>'Cash book'!M95</f>
        <v>1635.9300000000003</v>
      </c>
      <c r="I19" s="29"/>
      <c r="J19" s="29"/>
      <c r="K19" s="666"/>
      <c r="L19" s="1"/>
    </row>
    <row r="20" spans="1:12" ht="12.75" customHeight="1" x14ac:dyDescent="0.2">
      <c r="A20" s="753">
        <f>' Budget'!D27</f>
        <v>4490</v>
      </c>
      <c r="B20" s="752">
        <f>'Cash book'!N97/A20</f>
        <v>0.57454788418708247</v>
      </c>
      <c r="C20" s="40"/>
      <c r="D20" s="601" t="str">
        <f>'Cash book'!N7</f>
        <v>PARK &amp; OPEN SPACES</v>
      </c>
      <c r="E20" s="1"/>
      <c r="F20" s="1"/>
      <c r="G20" s="1"/>
      <c r="H20" s="62">
        <f>'Cash book'!N95</f>
        <v>1512.05</v>
      </c>
      <c r="I20" s="29"/>
      <c r="J20" s="29"/>
      <c r="K20" s="666"/>
      <c r="L20" s="1"/>
    </row>
    <row r="21" spans="1:12" ht="12.75" customHeight="1" x14ac:dyDescent="0.2">
      <c r="A21" s="753">
        <f>' Budget'!D31</f>
        <v>80</v>
      </c>
      <c r="B21" s="752">
        <f>'Cash book'!O97/A21</f>
        <v>8.0960000000000001</v>
      </c>
      <c r="C21" s="40"/>
      <c r="D21" s="601" t="str">
        <f>'Cash book'!O7</f>
        <v>CHURCHYARD</v>
      </c>
      <c r="E21" s="1"/>
      <c r="F21" s="1"/>
      <c r="G21" s="1"/>
      <c r="H21" s="62">
        <f>'Cash book'!O95</f>
        <v>316.74</v>
      </c>
      <c r="I21" s="29"/>
      <c r="J21" s="29"/>
      <c r="K21" s="666"/>
      <c r="L21" s="1"/>
    </row>
    <row r="22" spans="1:12" ht="12.75" customHeight="1" x14ac:dyDescent="0.2">
      <c r="A22" s="753">
        <f>' Budget'!D39</f>
        <v>3050</v>
      </c>
      <c r="B22" s="752">
        <f>'Cash book'!P97/A22</f>
        <v>0.18073442622950819</v>
      </c>
      <c r="C22" s="40"/>
      <c r="D22" s="601" t="str">
        <f>'Cash book'!P7</f>
        <v>SUBSCRIPTIONS</v>
      </c>
      <c r="E22" s="1"/>
      <c r="F22" s="1"/>
      <c r="G22" s="1"/>
      <c r="H22" s="62">
        <f>'Cash book'!P95</f>
        <v>8</v>
      </c>
      <c r="I22" s="29"/>
      <c r="J22" s="29"/>
      <c r="K22" s="666"/>
      <c r="L22" s="1"/>
    </row>
    <row r="23" spans="1:12" ht="12.75" customHeight="1" x14ac:dyDescent="0.2">
      <c r="A23" s="753">
        <f>' Budget'!D47</f>
        <v>1970</v>
      </c>
      <c r="B23" s="752">
        <f>'Cash book'!Q97/A23</f>
        <v>8.8832487309644673E-2</v>
      </c>
      <c r="C23" s="40"/>
      <c r="D23" s="601" t="str">
        <f>'Cash book'!Q7</f>
        <v xml:space="preserve">GRANTS &amp; DONATIONS </v>
      </c>
      <c r="E23" s="1"/>
      <c r="F23" s="1"/>
      <c r="G23" s="1"/>
      <c r="H23" s="62">
        <f>'Cash book'!Q95</f>
        <v>100</v>
      </c>
      <c r="I23" s="29"/>
      <c r="J23" s="29"/>
      <c r="K23" s="666"/>
      <c r="L23" s="1"/>
    </row>
    <row r="24" spans="1:12" ht="12.75" customHeight="1" x14ac:dyDescent="0.2">
      <c r="A24" s="753">
        <f>' Budget'!D50</f>
        <v>6000</v>
      </c>
      <c r="B24" s="752">
        <f>'Cash book'!R97/A24</f>
        <v>2.9750000000000002E-3</v>
      </c>
      <c r="C24" s="40"/>
      <c r="D24" s="601" t="str">
        <f>'Cash book'!R7</f>
        <v>OTHER</v>
      </c>
      <c r="E24" s="1"/>
      <c r="F24" s="1"/>
      <c r="G24" s="1"/>
      <c r="H24" s="62">
        <f>'Cash book'!R95</f>
        <v>17.850000000000001</v>
      </c>
      <c r="I24" s="29"/>
      <c r="J24" s="29"/>
      <c r="K24" s="666"/>
      <c r="L24" s="1"/>
    </row>
    <row r="25" spans="1:12" ht="12.75" customHeight="1" x14ac:dyDescent="0.2">
      <c r="A25" s="753">
        <f>' Budget'!D57</f>
        <v>607.16</v>
      </c>
      <c r="B25" s="752">
        <f>'Cash book'!S97/A25</f>
        <v>0.29646221753738722</v>
      </c>
      <c r="C25" s="40"/>
      <c r="D25" s="601" t="str">
        <f>'Cash book'!S7</f>
        <v>CONTINGENCY</v>
      </c>
      <c r="E25" s="1"/>
      <c r="F25" s="1"/>
      <c r="G25" s="1"/>
      <c r="H25" s="62">
        <f>'Cash book'!S95</f>
        <v>180</v>
      </c>
      <c r="I25" s="29"/>
      <c r="J25" s="29"/>
      <c r="K25" s="666"/>
      <c r="L25" s="1"/>
    </row>
    <row r="26" spans="1:12" ht="12.75" customHeight="1" x14ac:dyDescent="0.2">
      <c r="A26" s="753">
        <f>' Budget'!D63</f>
        <v>1705</v>
      </c>
      <c r="B26" s="752">
        <f>'Cash book'!T97/A26</f>
        <v>1.363941348973607</v>
      </c>
      <c r="C26" s="40"/>
      <c r="D26" s="1" t="str">
        <f>'Cash book'!T7</f>
        <v>EARMARKED RESERVE FUNDS</v>
      </c>
      <c r="E26" s="1"/>
      <c r="F26" s="1"/>
      <c r="G26" s="1"/>
      <c r="H26" s="62">
        <f>'Cash book'!T95</f>
        <v>0</v>
      </c>
      <c r="I26" s="29"/>
      <c r="J26" s="29"/>
      <c r="K26" s="666"/>
      <c r="L26" s="1"/>
    </row>
    <row r="27" spans="1:12" ht="12.75" customHeight="1" x14ac:dyDescent="0.2">
      <c r="A27" s="753"/>
      <c r="B27" s="752"/>
      <c r="C27" s="40"/>
      <c r="D27" s="1" t="str">
        <f>'Cash book'!U7</f>
        <v xml:space="preserve">CAPITAL </v>
      </c>
      <c r="F27" s="1"/>
      <c r="G27" s="1"/>
      <c r="H27" s="62">
        <f>'Cash book'!U95</f>
        <v>537.43000000000006</v>
      </c>
      <c r="I27" s="29"/>
      <c r="J27" s="29"/>
      <c r="K27" s="666"/>
      <c r="L27" s="1"/>
    </row>
    <row r="28" spans="1:12" ht="12.75" customHeight="1" x14ac:dyDescent="0.2">
      <c r="A28" s="753"/>
      <c r="B28" s="752"/>
      <c r="C28" s="40"/>
      <c r="D28" s="43"/>
      <c r="E28" s="1"/>
      <c r="F28" s="1"/>
      <c r="G28" s="1"/>
      <c r="H28" s="62">
        <f>'Cash book'!AB95</f>
        <v>0</v>
      </c>
      <c r="I28" s="29"/>
      <c r="J28" s="29"/>
      <c r="K28" s="666"/>
      <c r="L28" s="1"/>
    </row>
    <row r="29" spans="1:12" ht="12.75" customHeight="1" x14ac:dyDescent="0.2">
      <c r="A29" s="753"/>
      <c r="B29" s="752"/>
      <c r="C29" s="40"/>
      <c r="D29" s="1" t="s">
        <v>34</v>
      </c>
      <c r="E29" s="1"/>
      <c r="F29" s="1"/>
      <c r="G29" s="1"/>
      <c r="H29" s="62">
        <f>'Cash book'!H95</f>
        <v>519.58999999999992</v>
      </c>
      <c r="I29" s="29"/>
      <c r="J29" s="29"/>
      <c r="K29" s="666"/>
      <c r="L29" s="1"/>
    </row>
    <row r="30" spans="1:12" ht="12.75" customHeight="1" x14ac:dyDescent="0.2">
      <c r="A30" s="710"/>
      <c r="B30" s="710"/>
      <c r="D30" s="1"/>
      <c r="E30" s="1"/>
      <c r="F30" s="1"/>
      <c r="G30" s="1"/>
      <c r="H30" s="29"/>
      <c r="I30" s="29"/>
      <c r="J30" s="29"/>
      <c r="K30" s="666"/>
      <c r="L30" s="1"/>
    </row>
    <row r="31" spans="1:12" ht="12.75" customHeight="1" x14ac:dyDescent="0.2">
      <c r="A31" s="753">
        <f>SUM(A18:A29)</f>
        <v>22652.16</v>
      </c>
      <c r="B31" s="757">
        <f>'Cash book'!J97/A31</f>
        <v>0.6863517651296831</v>
      </c>
      <c r="C31" s="42"/>
      <c r="F31" s="41" t="s">
        <v>35</v>
      </c>
      <c r="G31" s="1"/>
      <c r="H31" s="29"/>
      <c r="I31" s="29"/>
      <c r="J31" s="715">
        <f>SUM(H18:H29)</f>
        <v>7357.3600000000015</v>
      </c>
      <c r="K31" s="666"/>
      <c r="L31" s="1"/>
    </row>
    <row r="32" spans="1:12" ht="12.75" customHeight="1" x14ac:dyDescent="0.2">
      <c r="A32" s="750"/>
      <c r="B32" s="750"/>
      <c r="C32" s="1"/>
      <c r="D32" s="41"/>
      <c r="E32" s="1"/>
      <c r="F32" s="1"/>
      <c r="G32" s="1"/>
      <c r="H32" s="29"/>
      <c r="I32" s="29"/>
      <c r="J32" s="716"/>
      <c r="K32" s="666"/>
      <c r="L32" s="1"/>
    </row>
    <row r="33" spans="1:12" ht="12.75" customHeight="1" x14ac:dyDescent="0.2">
      <c r="A33" s="750"/>
      <c r="B33" s="750"/>
      <c r="C33" s="1"/>
      <c r="D33" s="1"/>
      <c r="E33" s="1"/>
      <c r="F33" s="1"/>
      <c r="G33" s="1"/>
      <c r="H33" s="29"/>
      <c r="I33" s="29"/>
      <c r="J33" s="29"/>
      <c r="K33" s="666"/>
      <c r="L33" s="1"/>
    </row>
    <row r="34" spans="1:12" ht="12.75" customHeight="1" x14ac:dyDescent="0.2">
      <c r="A34" s="1"/>
      <c r="B34" s="1"/>
      <c r="C34" s="1"/>
      <c r="D34" s="601" t="s">
        <v>680</v>
      </c>
      <c r="E34" s="1"/>
      <c r="F34" s="1"/>
      <c r="G34" s="1"/>
      <c r="H34" s="29"/>
      <c r="I34" s="29"/>
      <c r="J34" s="44">
        <f>'R&amp;P 1st Qtr'!J46</f>
        <v>43304.82</v>
      </c>
      <c r="K34" s="666"/>
      <c r="L34" s="1"/>
    </row>
    <row r="35" spans="1:12" ht="12.75" customHeight="1" x14ac:dyDescent="0.2">
      <c r="A35" s="1"/>
      <c r="B35" s="1"/>
      <c r="C35" s="1"/>
      <c r="D35" s="41" t="s">
        <v>36</v>
      </c>
      <c r="E35" s="1"/>
      <c r="F35" s="1"/>
      <c r="G35" s="1"/>
      <c r="H35" s="29"/>
      <c r="I35" s="29"/>
      <c r="J35" s="44">
        <f>+SUM(H9:H13)</f>
        <v>7321.34</v>
      </c>
      <c r="K35" s="666"/>
      <c r="L35" s="1"/>
    </row>
    <row r="36" spans="1:12" ht="12.75" customHeight="1" x14ac:dyDescent="0.2">
      <c r="A36" s="1"/>
      <c r="B36" s="1"/>
      <c r="C36" s="1"/>
      <c r="D36" s="41" t="s">
        <v>37</v>
      </c>
      <c r="E36" s="1"/>
      <c r="F36" s="1"/>
      <c r="G36" s="1"/>
      <c r="H36" s="29"/>
      <c r="I36" s="29"/>
      <c r="J36" s="44">
        <f>J31</f>
        <v>7357.3600000000015</v>
      </c>
      <c r="K36" s="666"/>
      <c r="L36" s="1"/>
    </row>
    <row r="37" spans="1:12" ht="12.75" customHeight="1" x14ac:dyDescent="0.2">
      <c r="A37" s="1"/>
      <c r="B37" s="1"/>
      <c r="C37" s="1"/>
      <c r="D37" s="41"/>
      <c r="E37" s="1"/>
      <c r="F37" s="1"/>
      <c r="G37" s="1"/>
      <c r="H37" s="29"/>
      <c r="I37" s="29"/>
      <c r="J37" s="45"/>
      <c r="K37" s="666"/>
      <c r="L37" s="1"/>
    </row>
    <row r="38" spans="1:12" ht="12.75" customHeight="1" thickBot="1" x14ac:dyDescent="0.25">
      <c r="A38" s="1"/>
      <c r="B38" s="1"/>
      <c r="C38" s="1"/>
      <c r="D38" s="41" t="s">
        <v>681</v>
      </c>
      <c r="E38" s="1"/>
      <c r="F38" s="1"/>
      <c r="G38" s="1"/>
      <c r="H38" s="29"/>
      <c r="I38" s="29"/>
      <c r="J38" s="46">
        <f>+J34+J35-J36</f>
        <v>43268.800000000003</v>
      </c>
      <c r="K38" s="666"/>
      <c r="L38" s="1"/>
    </row>
    <row r="39" spans="1:12" ht="12.75" customHeight="1" x14ac:dyDescent="0.2">
      <c r="A39" s="1"/>
      <c r="B39" s="1"/>
      <c r="C39" s="1"/>
      <c r="D39" s="41"/>
      <c r="E39" s="1"/>
      <c r="F39" s="39"/>
      <c r="G39" s="39"/>
      <c r="H39" s="29"/>
      <c r="I39" s="29"/>
      <c r="J39" s="47"/>
      <c r="K39" s="666"/>
      <c r="L39" s="1"/>
    </row>
    <row r="40" spans="1:12" ht="12.75" customHeight="1" x14ac:dyDescent="0.2">
      <c r="A40" s="48"/>
      <c r="B40" s="49"/>
      <c r="C40" s="49"/>
      <c r="D40" s="49"/>
      <c r="E40" s="49"/>
      <c r="F40" s="1"/>
      <c r="G40" s="1"/>
      <c r="H40" s="717"/>
      <c r="I40" s="717"/>
      <c r="J40" s="718"/>
      <c r="K40" s="666"/>
      <c r="L40" s="1"/>
    </row>
    <row r="41" spans="1:12" ht="12.75" customHeight="1" x14ac:dyDescent="0.2">
      <c r="A41" s="50" t="s">
        <v>38</v>
      </c>
      <c r="B41" s="1"/>
      <c r="C41" s="1"/>
      <c r="D41" s="1"/>
      <c r="E41" s="1"/>
      <c r="F41" s="1"/>
      <c r="G41" s="1"/>
      <c r="H41" s="29"/>
      <c r="I41" s="29"/>
      <c r="J41" s="719"/>
      <c r="K41" s="666"/>
      <c r="L41" s="1"/>
    </row>
    <row r="42" spans="1:12" ht="12.75" customHeight="1" x14ac:dyDescent="0.2">
      <c r="A42" s="50" t="s">
        <v>39</v>
      </c>
      <c r="B42" s="1"/>
      <c r="C42" s="1"/>
      <c r="D42" s="1"/>
      <c r="E42" s="1"/>
      <c r="F42" s="1"/>
      <c r="G42" s="1"/>
      <c r="H42" s="713">
        <f>'Ledger Receipts'!I55</f>
        <v>8365.9500000000007</v>
      </c>
      <c r="I42" s="29"/>
      <c r="J42" s="719"/>
      <c r="K42" s="666"/>
      <c r="L42" s="1"/>
    </row>
    <row r="43" spans="1:12" ht="12.75" customHeight="1" x14ac:dyDescent="0.2">
      <c r="A43" s="635" t="s">
        <v>682</v>
      </c>
      <c r="B43" s="1"/>
      <c r="C43" s="1"/>
      <c r="D43" s="1"/>
      <c r="E43" s="1"/>
      <c r="F43" s="1"/>
      <c r="G43" s="1"/>
      <c r="H43" s="713">
        <f>'Ledger Receipts'!I59</f>
        <v>-100</v>
      </c>
      <c r="I43" s="29"/>
      <c r="J43" s="719"/>
      <c r="K43" s="666"/>
      <c r="L43" s="1"/>
    </row>
    <row r="44" spans="1:12" ht="12.75" customHeight="1" x14ac:dyDescent="0.2">
      <c r="A44" s="50" t="s">
        <v>252</v>
      </c>
      <c r="B44" s="1"/>
      <c r="C44" s="1"/>
      <c r="D44" s="1"/>
      <c r="E44" s="1"/>
      <c r="F44" s="1"/>
      <c r="G44" s="1"/>
      <c r="H44" s="713">
        <f>'Ledger Receipts'!I56</f>
        <v>35002.85</v>
      </c>
      <c r="I44" s="29"/>
      <c r="J44" s="719"/>
      <c r="K44" s="666"/>
      <c r="L44" s="1"/>
    </row>
    <row r="45" spans="1:12" ht="12.75" customHeight="1" x14ac:dyDescent="0.2">
      <c r="A45" s="50"/>
      <c r="B45" s="1"/>
      <c r="C45" s="1"/>
      <c r="D45" s="1"/>
      <c r="E45" s="1"/>
      <c r="F45" s="1"/>
      <c r="G45" s="1"/>
      <c r="H45" s="713">
        <f>'Ledger Receipts'!I57</f>
        <v>0</v>
      </c>
      <c r="I45" s="29"/>
      <c r="J45" s="719"/>
      <c r="K45" s="666"/>
      <c r="L45" s="1"/>
    </row>
    <row r="46" spans="1:12" ht="12.75" customHeight="1" x14ac:dyDescent="0.2">
      <c r="A46" s="50"/>
      <c r="H46" s="62">
        <f>'Ledger Receipts'!I58</f>
        <v>0</v>
      </c>
      <c r="I46" s="29"/>
      <c r="J46" s="719"/>
      <c r="K46" s="666"/>
      <c r="L46" s="1"/>
    </row>
    <row r="47" spans="1:12" ht="12.75" customHeight="1" thickBot="1" x14ac:dyDescent="0.25">
      <c r="A47" s="50"/>
      <c r="B47" s="1"/>
      <c r="C47" s="1"/>
      <c r="D47" s="1"/>
      <c r="E47" s="1"/>
      <c r="F47" s="1"/>
      <c r="G47" s="1"/>
      <c r="H47" s="29"/>
      <c r="I47" s="29"/>
      <c r="J47" s="720">
        <f>SUM(H42:H46)</f>
        <v>43268.800000000003</v>
      </c>
      <c r="K47" s="666"/>
      <c r="L47" s="1"/>
    </row>
    <row r="48" spans="1:12" ht="12.75" customHeight="1" x14ac:dyDescent="0.2">
      <c r="A48" s="51"/>
      <c r="B48" s="39"/>
      <c r="C48" s="39"/>
      <c r="D48" s="39"/>
      <c r="E48" s="39"/>
      <c r="F48" s="39"/>
      <c r="G48" s="39"/>
      <c r="H48" s="670"/>
      <c r="I48" s="670"/>
      <c r="J48" s="673"/>
      <c r="K48" s="666"/>
      <c r="L48" s="1"/>
    </row>
    <row r="49" spans="1:12" ht="12.75" customHeight="1" x14ac:dyDescent="0.2">
      <c r="A49" s="1"/>
      <c r="B49" s="1"/>
      <c r="C49" s="1"/>
      <c r="D49" s="1"/>
      <c r="E49" s="1"/>
      <c r="F49" s="1"/>
      <c r="G49" s="1"/>
      <c r="H49" s="666"/>
      <c r="I49" s="666"/>
      <c r="J49" s="666"/>
      <c r="K49" s="666"/>
      <c r="L49" s="1"/>
    </row>
    <row r="50" spans="1:12" ht="12.75" customHeight="1" x14ac:dyDescent="0.2">
      <c r="A50" s="1" t="s">
        <v>40</v>
      </c>
      <c r="B50" s="1"/>
      <c r="C50" s="1"/>
      <c r="D50" s="1"/>
      <c r="E50" s="1"/>
      <c r="F50" s="1"/>
      <c r="G50" s="1"/>
      <c r="H50" s="666"/>
      <c r="I50" s="666"/>
      <c r="J50" s="666"/>
      <c r="K50" s="666"/>
      <c r="L50" s="1"/>
    </row>
    <row r="51" spans="1:12" ht="12.75" customHeight="1" x14ac:dyDescent="0.2">
      <c r="A51" s="1" t="s">
        <v>436</v>
      </c>
      <c r="B51" s="1"/>
      <c r="C51" s="1"/>
      <c r="D51" s="1"/>
      <c r="E51" s="47"/>
      <c r="F51" s="1"/>
      <c r="G51" s="1"/>
      <c r="H51" s="666"/>
      <c r="I51" s="666" t="s">
        <v>41</v>
      </c>
      <c r="J51" s="666"/>
      <c r="K51" s="666"/>
      <c r="L51" s="1"/>
    </row>
    <row r="52" spans="1:12" ht="12.75" customHeight="1" x14ac:dyDescent="0.2">
      <c r="A52" s="1"/>
      <c r="B52" s="1"/>
      <c r="C52" s="1"/>
      <c r="D52" s="1"/>
      <c r="E52" s="1"/>
      <c r="F52" s="1"/>
      <c r="G52" s="47"/>
      <c r="H52" s="1"/>
      <c r="I52" s="1"/>
      <c r="J52" s="1"/>
      <c r="K52" s="1"/>
      <c r="L52" s="1"/>
    </row>
    <row r="53" spans="1:12" ht="12.75" customHeight="1" x14ac:dyDescent="0.2">
      <c r="A53" s="43"/>
      <c r="B53" s="43"/>
      <c r="C53" s="43"/>
      <c r="D53" s="43"/>
      <c r="E53" s="43"/>
      <c r="F53" s="43"/>
      <c r="G53" s="43"/>
      <c r="H53" s="74"/>
      <c r="I53" s="74"/>
      <c r="J53" s="74"/>
      <c r="K53" s="43"/>
      <c r="L53" s="1"/>
    </row>
    <row r="54" spans="1:12" x14ac:dyDescent="0.2">
      <c r="A54" s="43"/>
      <c r="B54" s="43"/>
      <c r="C54" s="43"/>
      <c r="D54" s="43"/>
      <c r="E54" s="43"/>
      <c r="F54" s="43"/>
      <c r="G54" s="43"/>
      <c r="H54" s="43"/>
      <c r="I54" s="43"/>
      <c r="J54" s="43"/>
      <c r="K54" s="43"/>
      <c r="L54" s="1"/>
    </row>
    <row r="55" spans="1:12" x14ac:dyDescent="0.2">
      <c r="A55" s="1"/>
      <c r="B55" s="1"/>
      <c r="C55" s="1"/>
      <c r="D55" s="1"/>
      <c r="E55" s="1"/>
      <c r="F55" s="1"/>
      <c r="G55" s="1"/>
      <c r="H55" s="1"/>
      <c r="I55" s="1"/>
      <c r="J55" s="1"/>
      <c r="K55" s="1"/>
      <c r="L55" s="1"/>
    </row>
    <row r="56" spans="1:12" x14ac:dyDescent="0.2">
      <c r="A56" s="1"/>
      <c r="B56" s="1"/>
      <c r="C56" s="1"/>
      <c r="D56" s="1"/>
      <c r="E56" s="1"/>
      <c r="F56" s="1"/>
      <c r="G56" s="1"/>
      <c r="H56" s="1"/>
      <c r="I56" s="1"/>
      <c r="J56" s="1"/>
      <c r="K56" s="1"/>
      <c r="L56" s="1"/>
    </row>
    <row r="57" spans="1:12" x14ac:dyDescent="0.2">
      <c r="A57" s="1"/>
      <c r="B57" s="1"/>
      <c r="C57" s="1"/>
      <c r="D57" s="1"/>
      <c r="E57" s="1"/>
      <c r="F57" s="1"/>
      <c r="G57" s="1"/>
      <c r="H57" s="1"/>
      <c r="I57" s="1"/>
      <c r="J57" s="1"/>
      <c r="K57" s="1"/>
      <c r="L57" s="1"/>
    </row>
    <row r="58" spans="1:12" x14ac:dyDescent="0.2">
      <c r="A58" s="1"/>
      <c r="B58" s="1"/>
      <c r="C58" s="1"/>
      <c r="D58" s="1"/>
      <c r="E58" s="1"/>
      <c r="F58" s="1"/>
      <c r="G58" s="1"/>
      <c r="H58" s="1"/>
      <c r="I58" s="1"/>
      <c r="J58" s="1"/>
      <c r="K58" s="1"/>
      <c r="L58" s="1"/>
    </row>
    <row r="59" spans="1:12" x14ac:dyDescent="0.2">
      <c r="A59" s="1"/>
      <c r="B59" s="1"/>
      <c r="C59" s="1"/>
      <c r="D59" s="1"/>
      <c r="E59" s="1"/>
      <c r="F59" s="1"/>
      <c r="G59" s="1"/>
      <c r="H59" s="1"/>
      <c r="I59" s="1"/>
      <c r="J59" s="1"/>
      <c r="K59" s="1"/>
      <c r="L59" s="1"/>
    </row>
    <row r="60" spans="1:12" x14ac:dyDescent="0.2">
      <c r="A60" s="1"/>
      <c r="B60" s="1"/>
      <c r="C60" s="1"/>
      <c r="D60" s="1"/>
      <c r="E60" s="1"/>
      <c r="F60" s="1"/>
      <c r="G60" s="1"/>
      <c r="H60" s="1"/>
      <c r="I60" s="1"/>
      <c r="J60" s="1"/>
      <c r="K60" s="1"/>
      <c r="L60" s="1"/>
    </row>
    <row r="61" spans="1:12" x14ac:dyDescent="0.2">
      <c r="A61" s="1"/>
      <c r="B61" s="1"/>
      <c r="C61" s="1"/>
      <c r="D61" s="1"/>
      <c r="E61" s="1"/>
      <c r="F61" s="1"/>
      <c r="G61" s="1"/>
      <c r="H61" s="1"/>
      <c r="I61" s="1"/>
      <c r="J61" s="1"/>
      <c r="K61" s="1"/>
      <c r="L61" s="1"/>
    </row>
  </sheetData>
  <pageMargins left="0.55118110236220474" right="0.55118110236220474" top="0.97370078740157484" bottom="0.39370078740157483" header="0.31496062992125984" footer="0.51181102362204722"/>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indexed="15"/>
  </sheetPr>
  <dimension ref="A1:L57"/>
  <sheetViews>
    <sheetView topLeftCell="A10" workbookViewId="0">
      <selection activeCell="F1" sqref="F1"/>
    </sheetView>
  </sheetViews>
  <sheetFormatPr defaultRowHeight="12.75" x14ac:dyDescent="0.2"/>
  <cols>
    <col min="3" max="3" width="2" customWidth="1"/>
    <col min="8" max="8" width="12.85546875" bestFit="1" customWidth="1"/>
    <col min="10" max="10" width="12.85546875" bestFit="1" customWidth="1"/>
  </cols>
  <sheetData>
    <row r="1" spans="1:12" ht="18" x14ac:dyDescent="0.25">
      <c r="A1" s="1"/>
      <c r="B1" s="1"/>
      <c r="C1" s="1"/>
      <c r="D1" s="37"/>
      <c r="E1" s="1"/>
      <c r="F1" s="19" t="s">
        <v>434</v>
      </c>
      <c r="G1" s="1"/>
      <c r="H1" s="1"/>
      <c r="I1" s="1"/>
      <c r="J1" s="1"/>
      <c r="K1" s="1"/>
      <c r="L1" s="52"/>
    </row>
    <row r="2" spans="1:12" x14ac:dyDescent="0.2">
      <c r="A2" s="1"/>
      <c r="B2" s="1"/>
      <c r="C2" s="1"/>
      <c r="D2" s="1"/>
      <c r="E2" s="1"/>
      <c r="F2" s="1"/>
      <c r="G2" s="1"/>
      <c r="H2" s="1"/>
      <c r="I2" s="1"/>
      <c r="J2" s="1"/>
      <c r="K2" s="1"/>
      <c r="L2" s="52"/>
    </row>
    <row r="3" spans="1:12" ht="15.75" x14ac:dyDescent="0.25">
      <c r="A3" s="1"/>
      <c r="B3" s="1"/>
      <c r="C3" s="1"/>
      <c r="D3" s="1"/>
      <c r="E3" s="1"/>
      <c r="F3" s="2" t="s">
        <v>26</v>
      </c>
      <c r="G3" s="1"/>
      <c r="H3" s="1"/>
      <c r="I3" s="1"/>
      <c r="J3" s="1"/>
      <c r="K3" s="1"/>
      <c r="L3" s="52"/>
    </row>
    <row r="4" spans="1:12" ht="15.75" x14ac:dyDescent="0.25">
      <c r="A4" s="750"/>
      <c r="B4" s="750"/>
      <c r="C4" s="1"/>
      <c r="D4" s="1"/>
      <c r="E4" s="1"/>
      <c r="F4" s="38" t="s">
        <v>686</v>
      </c>
      <c r="G4" s="1"/>
      <c r="H4" s="1"/>
      <c r="I4" s="1"/>
      <c r="J4" s="1"/>
      <c r="K4" s="1"/>
      <c r="L4" s="52"/>
    </row>
    <row r="5" spans="1:12" ht="12.75" customHeight="1" x14ac:dyDescent="0.2">
      <c r="A5" s="710"/>
      <c r="B5" s="710"/>
      <c r="D5" s="1"/>
      <c r="E5" s="1"/>
      <c r="F5" s="1"/>
      <c r="G5" s="1"/>
      <c r="H5" s="666"/>
      <c r="I5" s="666"/>
      <c r="J5" s="666"/>
      <c r="K5" s="666"/>
      <c r="L5" s="52"/>
    </row>
    <row r="6" spans="1:12" ht="12.75" customHeight="1" x14ac:dyDescent="0.2">
      <c r="A6" s="747" t="s">
        <v>327</v>
      </c>
      <c r="B6" s="748" t="s">
        <v>326</v>
      </c>
      <c r="C6" s="41"/>
      <c r="D6" s="1"/>
      <c r="E6" s="1"/>
      <c r="F6" s="1"/>
      <c r="G6" s="1"/>
      <c r="H6" s="666" t="s">
        <v>28</v>
      </c>
      <c r="I6" s="666"/>
      <c r="J6" s="666"/>
      <c r="K6" s="666"/>
      <c r="L6" s="52"/>
    </row>
    <row r="7" spans="1:12" ht="12.75" customHeight="1" x14ac:dyDescent="0.2">
      <c r="A7" s="749" t="s">
        <v>27</v>
      </c>
      <c r="B7" s="749" t="s">
        <v>244</v>
      </c>
      <c r="C7" s="12"/>
      <c r="D7" s="41" t="s">
        <v>29</v>
      </c>
      <c r="E7" s="1"/>
      <c r="F7" s="1"/>
      <c r="G7" s="1"/>
      <c r="H7" s="669" t="s">
        <v>30</v>
      </c>
      <c r="I7" s="670"/>
      <c r="J7" s="669" t="s">
        <v>30</v>
      </c>
      <c r="K7" s="666"/>
      <c r="L7" s="52"/>
    </row>
    <row r="8" spans="1:12" ht="12.75" customHeight="1" x14ac:dyDescent="0.2">
      <c r="A8" s="750"/>
      <c r="B8" s="750"/>
      <c r="C8" s="1"/>
      <c r="D8" s="1"/>
      <c r="E8" s="1"/>
      <c r="F8" s="1"/>
      <c r="G8" s="1"/>
      <c r="H8" s="666"/>
      <c r="I8" s="666"/>
      <c r="J8" s="666"/>
      <c r="K8" s="666"/>
      <c r="L8" s="52"/>
    </row>
    <row r="9" spans="1:12" ht="12.75" customHeight="1" x14ac:dyDescent="0.2">
      <c r="A9" s="734">
        <f>' Budget'!D85</f>
        <v>25562</v>
      </c>
      <c r="B9" s="752">
        <f>'Ledger Receipts'!D123/A9</f>
        <v>1.0253501290978797</v>
      </c>
      <c r="C9" s="40"/>
      <c r="D9" s="1" t="s">
        <v>255</v>
      </c>
      <c r="E9" s="1"/>
      <c r="F9" s="1"/>
      <c r="G9" s="1"/>
      <c r="H9" s="723">
        <f>'Ledger Receipts'!D77</f>
        <v>0</v>
      </c>
      <c r="I9" s="29"/>
      <c r="J9" s="29"/>
      <c r="K9" s="666"/>
      <c r="L9" s="52"/>
    </row>
    <row r="10" spans="1:12" ht="12.75" customHeight="1" x14ac:dyDescent="0.2">
      <c r="A10" s="734">
        <f>' Budget'!D86</f>
        <v>0</v>
      </c>
      <c r="B10" s="752" t="e">
        <f>'Ledger Receipts'!E123/A10</f>
        <v>#DIV/0!</v>
      </c>
      <c r="C10" s="40"/>
      <c r="D10" s="1" t="s">
        <v>31</v>
      </c>
      <c r="E10" s="1"/>
      <c r="F10" s="1"/>
      <c r="G10" s="1"/>
      <c r="H10" s="723">
        <f>'Ledger Receipts'!E77</f>
        <v>39.01</v>
      </c>
      <c r="I10" s="29"/>
      <c r="J10" s="29"/>
      <c r="K10" s="666"/>
      <c r="L10" s="52"/>
    </row>
    <row r="11" spans="1:12" ht="12.75" customHeight="1" x14ac:dyDescent="0.2">
      <c r="A11" s="734">
        <f>' Budget'!D87</f>
        <v>0</v>
      </c>
      <c r="B11" s="752" t="e">
        <f>'Ledger Receipts'!F123/A11</f>
        <v>#DIV/0!</v>
      </c>
      <c r="C11" s="205"/>
      <c r="D11" s="1" t="s">
        <v>212</v>
      </c>
      <c r="E11" s="1"/>
      <c r="F11" s="1"/>
      <c r="G11" s="1"/>
      <c r="H11" s="29">
        <f>'Ledger Receipts'!F77</f>
        <v>200</v>
      </c>
      <c r="I11" s="29"/>
      <c r="J11" s="29"/>
      <c r="K11" s="666"/>
      <c r="L11" s="52"/>
    </row>
    <row r="12" spans="1:12" ht="12.75" customHeight="1" x14ac:dyDescent="0.2">
      <c r="A12" s="734">
        <v>2450</v>
      </c>
      <c r="B12" s="752">
        <f>'Ledger Receipts'!G123/A12</f>
        <v>1.7179306122448981</v>
      </c>
      <c r="C12" s="40"/>
      <c r="D12" s="1" t="s">
        <v>10</v>
      </c>
      <c r="E12" s="1"/>
      <c r="F12" s="1"/>
      <c r="G12" s="1"/>
      <c r="H12" s="29">
        <f>'Ledger Receipts'!G77</f>
        <v>519.59</v>
      </c>
      <c r="I12" s="29"/>
      <c r="J12" s="29"/>
      <c r="K12" s="666"/>
      <c r="L12" s="52"/>
    </row>
    <row r="13" spans="1:12" ht="12.75" customHeight="1" x14ac:dyDescent="0.2">
      <c r="A13" s="734">
        <f>' Budget'!D89</f>
        <v>0</v>
      </c>
      <c r="B13" s="752">
        <v>0</v>
      </c>
      <c r="C13" s="205"/>
      <c r="D13" s="1" t="s">
        <v>9</v>
      </c>
      <c r="E13" s="1"/>
      <c r="F13" s="1"/>
      <c r="G13" s="1"/>
      <c r="H13" s="29">
        <f>'Ledger Receipts'!H77</f>
        <v>187.86</v>
      </c>
      <c r="I13" s="29"/>
      <c r="J13" s="29"/>
      <c r="K13" s="666"/>
      <c r="L13" s="52"/>
    </row>
    <row r="14" spans="1:12" ht="12.75" customHeight="1" x14ac:dyDescent="0.2">
      <c r="A14" s="710"/>
      <c r="B14" s="752"/>
      <c r="C14" s="40"/>
      <c r="D14" s="601" t="s">
        <v>474</v>
      </c>
      <c r="E14" s="1"/>
      <c r="F14" s="1"/>
      <c r="G14" s="1"/>
      <c r="H14" s="62"/>
      <c r="I14" s="29"/>
      <c r="J14" s="29"/>
      <c r="K14" s="666"/>
      <c r="L14" s="52"/>
    </row>
    <row r="15" spans="1:12" ht="12.75" customHeight="1" x14ac:dyDescent="0.2">
      <c r="A15" s="734">
        <f>SUM(A9:A13)</f>
        <v>28012</v>
      </c>
      <c r="B15" s="752">
        <f>'Ledger Receipts'!I123/A15</f>
        <v>1.383480294159646</v>
      </c>
      <c r="C15" s="40"/>
      <c r="F15" s="41" t="s">
        <v>32</v>
      </c>
      <c r="G15" s="1"/>
      <c r="H15" s="62"/>
      <c r="I15" s="29"/>
      <c r="J15" s="714">
        <f>+SUM(H9:H13)</f>
        <v>946.46</v>
      </c>
      <c r="K15" s="666"/>
      <c r="L15" s="52"/>
    </row>
    <row r="16" spans="1:12" ht="12.75" customHeight="1" x14ac:dyDescent="0.2">
      <c r="A16" s="710"/>
      <c r="B16" s="752"/>
      <c r="C16" s="40"/>
      <c r="D16" s="1"/>
      <c r="E16" s="1"/>
      <c r="F16" s="1"/>
      <c r="G16" s="1"/>
      <c r="H16" s="62"/>
      <c r="I16" s="29"/>
      <c r="J16" s="29"/>
      <c r="K16" s="666"/>
      <c r="L16" s="52"/>
    </row>
    <row r="17" spans="1:12" ht="12.75" customHeight="1" x14ac:dyDescent="0.2">
      <c r="A17" s="710"/>
      <c r="B17" s="752"/>
      <c r="C17" s="40"/>
      <c r="D17" s="41" t="s">
        <v>33</v>
      </c>
      <c r="E17" s="41"/>
      <c r="F17" s="1"/>
      <c r="G17" s="1"/>
      <c r="H17" s="62"/>
      <c r="I17" s="29"/>
      <c r="J17" s="29"/>
      <c r="K17" s="666"/>
      <c r="L17" s="52"/>
    </row>
    <row r="18" spans="1:12" ht="12.75" customHeight="1" x14ac:dyDescent="0.2">
      <c r="A18" s="753">
        <f>' Budget'!D12</f>
        <v>4260</v>
      </c>
      <c r="B18" s="752">
        <f>'Cash book'!L151/A18</f>
        <v>1.7861549295774646</v>
      </c>
      <c r="C18" s="40"/>
      <c r="D18" s="601" t="str">
        <f>'Cash book'!L7</f>
        <v>STAFF COSTS</v>
      </c>
      <c r="E18" s="1"/>
      <c r="F18" s="1"/>
      <c r="G18" s="1"/>
      <c r="H18" s="62">
        <f>'Cash book'!L149</f>
        <v>2507.88</v>
      </c>
      <c r="I18" s="29"/>
      <c r="J18" s="29"/>
      <c r="K18" s="666"/>
      <c r="L18" s="52"/>
    </row>
    <row r="19" spans="1:12" ht="12.75" customHeight="1" x14ac:dyDescent="0.2">
      <c r="A19" s="753">
        <f>' Budget'!D20</f>
        <v>490</v>
      </c>
      <c r="B19" s="752">
        <f>'Cash book'!M151/A19</f>
        <v>4.751816326530613</v>
      </c>
      <c r="C19" s="40"/>
      <c r="D19" s="601" t="str">
        <f>'Cash book'!M7</f>
        <v>ADMINISTRATION COSTS</v>
      </c>
      <c r="E19" s="1"/>
      <c r="F19" s="1"/>
      <c r="G19" s="1"/>
      <c r="H19" s="62">
        <f>'Cash book'!M149</f>
        <v>269.60000000000002</v>
      </c>
      <c r="I19" s="29"/>
      <c r="J19" s="29"/>
      <c r="K19" s="666"/>
      <c r="L19" s="52"/>
    </row>
    <row r="20" spans="1:12" ht="12.75" customHeight="1" x14ac:dyDescent="0.2">
      <c r="A20" s="753">
        <f>' Budget'!D27</f>
        <v>4490</v>
      </c>
      <c r="B20" s="752">
        <f>'Cash book'!N151/A20</f>
        <v>1.5982293986636971</v>
      </c>
      <c r="C20" s="40"/>
      <c r="D20" s="601" t="str">
        <f>'Cash book'!N7</f>
        <v>PARK &amp; OPEN SPACES</v>
      </c>
      <c r="E20" s="1"/>
      <c r="F20" s="1"/>
      <c r="G20" s="1"/>
      <c r="H20" s="62">
        <f>'Cash book'!N149</f>
        <v>4596.33</v>
      </c>
      <c r="I20" s="29"/>
      <c r="J20" s="29"/>
      <c r="K20" s="666"/>
      <c r="L20" s="52"/>
    </row>
    <row r="21" spans="1:12" ht="12.75" customHeight="1" x14ac:dyDescent="0.2">
      <c r="A21" s="753">
        <f>' Budget'!D31</f>
        <v>80</v>
      </c>
      <c r="B21" s="752">
        <f>'Cash book'!O151/A21</f>
        <v>13.226250000000002</v>
      </c>
      <c r="C21" s="40"/>
      <c r="D21" s="601" t="str">
        <f>'Cash book'!O7</f>
        <v>CHURCHYARD</v>
      </c>
      <c r="E21" s="1"/>
      <c r="F21" s="1"/>
      <c r="G21" s="1"/>
      <c r="H21" s="62">
        <f>'Cash book'!O149</f>
        <v>410.42</v>
      </c>
      <c r="I21" s="29"/>
      <c r="J21" s="29"/>
      <c r="K21" s="666"/>
      <c r="L21" s="52"/>
    </row>
    <row r="22" spans="1:12" ht="12.75" customHeight="1" x14ac:dyDescent="0.2">
      <c r="A22" s="753">
        <f>' Budget'!D39</f>
        <v>3050</v>
      </c>
      <c r="B22" s="752">
        <f>'Cash book'!P151/A22</f>
        <v>0.18073442622950819</v>
      </c>
      <c r="C22" s="40"/>
      <c r="D22" s="601" t="str">
        <f>'Cash book'!P7</f>
        <v>SUBSCRIPTIONS</v>
      </c>
      <c r="E22" s="1"/>
      <c r="F22" s="1"/>
      <c r="G22" s="1"/>
      <c r="H22" s="62">
        <f>'Cash book'!P149</f>
        <v>0</v>
      </c>
      <c r="I22" s="29"/>
      <c r="J22" s="29"/>
      <c r="K22" s="666"/>
      <c r="L22" s="52"/>
    </row>
    <row r="23" spans="1:12" ht="12.75" customHeight="1" x14ac:dyDescent="0.2">
      <c r="A23" s="753">
        <f>' Budget'!D47</f>
        <v>1970</v>
      </c>
      <c r="B23" s="752">
        <f>'Cash book'!Q151/A23</f>
        <v>1.1040609137055837</v>
      </c>
      <c r="C23" s="40"/>
      <c r="D23" s="601" t="str">
        <f>'Cash book'!Q7</f>
        <v xml:space="preserve">GRANTS &amp; DONATIONS </v>
      </c>
      <c r="E23" s="1"/>
      <c r="F23" s="1"/>
      <c r="G23" s="1"/>
      <c r="H23" s="62">
        <f>'Cash book'!Q149</f>
        <v>2000</v>
      </c>
      <c r="I23" s="29"/>
      <c r="J23" s="29"/>
      <c r="K23" s="666"/>
      <c r="L23" s="52"/>
    </row>
    <row r="24" spans="1:12" ht="12.75" customHeight="1" x14ac:dyDescent="0.2">
      <c r="A24" s="753">
        <f>' Budget'!D50</f>
        <v>6000</v>
      </c>
      <c r="B24" s="752">
        <f>'Cash book'!R151/A24</f>
        <v>0.12546666666666667</v>
      </c>
      <c r="C24" s="40"/>
      <c r="D24" s="601" t="str">
        <f>'Cash book'!R7</f>
        <v>OTHER</v>
      </c>
      <c r="E24" s="1"/>
      <c r="F24" s="1"/>
      <c r="G24" s="1"/>
      <c r="H24" s="62">
        <f>'Cash book'!R149</f>
        <v>734.95</v>
      </c>
      <c r="I24" s="29"/>
      <c r="J24" s="29"/>
      <c r="K24" s="666"/>
      <c r="L24" s="52"/>
    </row>
    <row r="25" spans="1:12" ht="12.75" customHeight="1" x14ac:dyDescent="0.2">
      <c r="A25" s="753">
        <f>' Budget'!D57</f>
        <v>607.16</v>
      </c>
      <c r="B25" s="752">
        <f>'Cash book'!S151/A25</f>
        <v>0.42820673298636275</v>
      </c>
      <c r="C25" s="40"/>
      <c r="D25" s="601" t="str">
        <f>'Cash book'!S7</f>
        <v>CONTINGENCY</v>
      </c>
      <c r="E25" s="1"/>
      <c r="F25" s="1"/>
      <c r="G25" s="1"/>
      <c r="H25" s="62">
        <f>'Cash book'!S149</f>
        <v>79.989999999999995</v>
      </c>
      <c r="I25" s="29"/>
      <c r="J25" s="29"/>
      <c r="K25" s="666"/>
      <c r="L25" s="52"/>
    </row>
    <row r="26" spans="1:12" ht="12.75" customHeight="1" x14ac:dyDescent="0.2">
      <c r="A26" s="753">
        <f>' Budget'!D63</f>
        <v>1705</v>
      </c>
      <c r="B26" s="752">
        <f>'Cash book'!T151/A26</f>
        <v>1.363941348973607</v>
      </c>
      <c r="C26" s="40"/>
      <c r="D26" s="1" t="str">
        <f>'Cash book'!T7</f>
        <v>EARMARKED RESERVE FUNDS</v>
      </c>
      <c r="E26" s="1"/>
      <c r="F26" s="1"/>
      <c r="G26" s="1"/>
      <c r="H26" s="62">
        <f>'Cash book'!T149</f>
        <v>0</v>
      </c>
      <c r="I26" s="29"/>
      <c r="J26" s="29"/>
      <c r="K26" s="666"/>
      <c r="L26" s="52"/>
    </row>
    <row r="27" spans="1:12" ht="12.75" customHeight="1" x14ac:dyDescent="0.2">
      <c r="A27" s="753"/>
      <c r="B27" s="752"/>
      <c r="C27" s="40"/>
      <c r="D27" s="1" t="str">
        <f>'Cash book'!U7</f>
        <v xml:space="preserve">CAPITAL </v>
      </c>
      <c r="F27" s="1"/>
      <c r="G27" s="1"/>
      <c r="H27" s="62">
        <f>'Cash book'!U149</f>
        <v>472.01</v>
      </c>
      <c r="I27" s="29"/>
      <c r="J27" s="29"/>
      <c r="K27" s="666"/>
      <c r="L27" s="52"/>
    </row>
    <row r="28" spans="1:12" ht="12.75" customHeight="1" x14ac:dyDescent="0.2">
      <c r="A28" s="753"/>
      <c r="B28" s="752"/>
      <c r="C28" s="40"/>
      <c r="D28" s="43"/>
      <c r="E28" s="1"/>
      <c r="F28" s="1"/>
      <c r="G28" s="1"/>
      <c r="H28" s="62">
        <f>'Cash book'!AB149</f>
        <v>0</v>
      </c>
      <c r="I28" s="29"/>
      <c r="J28" s="29"/>
      <c r="K28" s="666"/>
      <c r="L28" s="52"/>
    </row>
    <row r="29" spans="1:12" ht="12.75" customHeight="1" x14ac:dyDescent="0.2">
      <c r="A29" s="753"/>
      <c r="B29" s="752"/>
      <c r="C29" s="40"/>
      <c r="D29" s="1" t="s">
        <v>34</v>
      </c>
      <c r="E29" s="1"/>
      <c r="F29" s="1"/>
      <c r="G29" s="1"/>
      <c r="H29" s="62">
        <f>'Cash book'!H149</f>
        <v>1058.79</v>
      </c>
      <c r="I29" s="29"/>
      <c r="J29" s="29"/>
      <c r="K29" s="666"/>
      <c r="L29" s="52"/>
    </row>
    <row r="30" spans="1:12" ht="12.75" customHeight="1" x14ac:dyDescent="0.2">
      <c r="A30" s="710"/>
      <c r="B30" s="710"/>
      <c r="D30" s="1"/>
      <c r="E30" s="1"/>
      <c r="F30" s="1"/>
      <c r="G30" s="1"/>
      <c r="H30" s="29"/>
      <c r="I30" s="29"/>
      <c r="J30" s="29"/>
      <c r="K30" s="666"/>
      <c r="L30" s="52"/>
    </row>
    <row r="31" spans="1:12" ht="12.75" customHeight="1" x14ac:dyDescent="0.2">
      <c r="A31" s="753">
        <f>SUM(A18:A29)</f>
        <v>22652.16</v>
      </c>
      <c r="B31" s="757">
        <f>'Cash book'!J151/A31</f>
        <v>1.2218402130304571</v>
      </c>
      <c r="C31" s="42"/>
      <c r="F31" s="41" t="s">
        <v>35</v>
      </c>
      <c r="G31" s="1"/>
      <c r="H31" s="29"/>
      <c r="I31" s="29"/>
      <c r="J31" s="715">
        <f>SUM(H18:H29)</f>
        <v>12129.970000000001</v>
      </c>
      <c r="K31" s="666"/>
      <c r="L31" s="52"/>
    </row>
    <row r="32" spans="1:12" ht="12.75" customHeight="1" x14ac:dyDescent="0.2">
      <c r="A32" s="750"/>
      <c r="B32" s="750"/>
      <c r="C32" s="1"/>
      <c r="D32" s="41"/>
      <c r="E32" s="1"/>
      <c r="F32" s="1"/>
      <c r="G32" s="1"/>
      <c r="H32" s="29"/>
      <c r="I32" s="29"/>
      <c r="J32" s="716"/>
      <c r="K32" s="666"/>
      <c r="L32" s="52"/>
    </row>
    <row r="33" spans="1:12" ht="12.75" customHeight="1" x14ac:dyDescent="0.2">
      <c r="A33" s="750"/>
      <c r="B33" s="750"/>
      <c r="C33" s="1"/>
      <c r="D33" s="1"/>
      <c r="E33" s="1"/>
      <c r="F33" s="1"/>
      <c r="G33" s="1"/>
      <c r="H33" s="29"/>
      <c r="I33" s="29"/>
      <c r="J33" s="29"/>
      <c r="K33" s="666"/>
      <c r="L33" s="52"/>
    </row>
    <row r="34" spans="1:12" ht="12.75" customHeight="1" x14ac:dyDescent="0.2">
      <c r="A34" s="1"/>
      <c r="B34" s="1"/>
      <c r="C34" s="1"/>
      <c r="D34" s="601" t="s">
        <v>685</v>
      </c>
      <c r="E34" s="1"/>
      <c r="F34" s="1"/>
      <c r="G34" s="1"/>
      <c r="H34" s="29"/>
      <c r="I34" s="29"/>
      <c r="J34" s="44">
        <f>'R&amp;P 2nd Qtr'!J38</f>
        <v>43268.800000000003</v>
      </c>
      <c r="K34" s="666"/>
      <c r="L34" s="52"/>
    </row>
    <row r="35" spans="1:12" ht="12.75" customHeight="1" x14ac:dyDescent="0.2">
      <c r="A35" s="1"/>
      <c r="B35" s="1"/>
      <c r="C35" s="1"/>
      <c r="D35" s="41" t="s">
        <v>36</v>
      </c>
      <c r="E35" s="1"/>
      <c r="F35" s="1"/>
      <c r="G35" s="1"/>
      <c r="H35" s="29"/>
      <c r="I35" s="29"/>
      <c r="J35" s="44">
        <f>+SUM(H9:H13)</f>
        <v>946.46</v>
      </c>
      <c r="K35" s="666"/>
      <c r="L35" s="52"/>
    </row>
    <row r="36" spans="1:12" ht="12.75" customHeight="1" x14ac:dyDescent="0.2">
      <c r="A36" s="1"/>
      <c r="B36" s="1"/>
      <c r="C36" s="1"/>
      <c r="D36" s="41" t="s">
        <v>37</v>
      </c>
      <c r="E36" s="1"/>
      <c r="F36" s="1"/>
      <c r="G36" s="1"/>
      <c r="H36" s="29"/>
      <c r="I36" s="29"/>
      <c r="J36" s="44">
        <f>J31</f>
        <v>12129.970000000001</v>
      </c>
      <c r="K36" s="666"/>
      <c r="L36" s="52"/>
    </row>
    <row r="37" spans="1:12" ht="12.75" customHeight="1" x14ac:dyDescent="0.2">
      <c r="A37" s="1"/>
      <c r="B37" s="1"/>
      <c r="C37" s="1"/>
      <c r="D37" s="41"/>
      <c r="E37" s="1"/>
      <c r="F37" s="1"/>
      <c r="G37" s="1"/>
      <c r="H37" s="29"/>
      <c r="I37" s="29"/>
      <c r="J37" s="45"/>
      <c r="K37" s="666"/>
      <c r="L37" s="52"/>
    </row>
    <row r="38" spans="1:12" ht="12.75" customHeight="1" thickBot="1" x14ac:dyDescent="0.25">
      <c r="A38" s="1"/>
      <c r="B38" s="1"/>
      <c r="C38" s="1"/>
      <c r="D38" s="41" t="s">
        <v>684</v>
      </c>
      <c r="E38" s="1"/>
      <c r="F38" s="1"/>
      <c r="G38" s="1"/>
      <c r="H38" s="29"/>
      <c r="I38" s="29"/>
      <c r="J38" s="46">
        <f>+J34+J35-J36</f>
        <v>32085.29</v>
      </c>
      <c r="K38" s="666"/>
      <c r="L38" s="52"/>
    </row>
    <row r="39" spans="1:12" ht="12.75" customHeight="1" x14ac:dyDescent="0.2">
      <c r="A39" s="1"/>
      <c r="B39" s="1"/>
      <c r="C39" s="1"/>
      <c r="D39" s="41"/>
      <c r="E39" s="1"/>
      <c r="F39" s="39"/>
      <c r="G39" s="39"/>
      <c r="H39" s="29"/>
      <c r="I39" s="29"/>
      <c r="J39" s="47"/>
      <c r="K39" s="666"/>
      <c r="L39" s="52"/>
    </row>
    <row r="40" spans="1:12" ht="12.75" customHeight="1" x14ac:dyDescent="0.2">
      <c r="A40" s="48"/>
      <c r="B40" s="49"/>
      <c r="C40" s="49"/>
      <c r="D40" s="49"/>
      <c r="E40" s="49"/>
      <c r="F40" s="1"/>
      <c r="G40" s="1"/>
      <c r="H40" s="717"/>
      <c r="I40" s="717"/>
      <c r="J40" s="718"/>
      <c r="K40" s="666"/>
      <c r="L40" s="52"/>
    </row>
    <row r="41" spans="1:12" ht="12.75" customHeight="1" x14ac:dyDescent="0.2">
      <c r="A41" s="50" t="s">
        <v>38</v>
      </c>
      <c r="B41" s="1"/>
      <c r="C41" s="1"/>
      <c r="D41" s="1"/>
      <c r="E41" s="1"/>
      <c r="F41" s="1"/>
      <c r="G41" s="666"/>
      <c r="H41" s="29"/>
      <c r="I41" s="29"/>
      <c r="J41" s="719"/>
      <c r="K41" s="666"/>
      <c r="L41" s="52"/>
    </row>
    <row r="42" spans="1:12" ht="12.75" customHeight="1" x14ac:dyDescent="0.2">
      <c r="A42" s="50" t="s">
        <v>39</v>
      </c>
      <c r="B42" s="1"/>
      <c r="C42" s="1"/>
      <c r="D42" s="1"/>
      <c r="E42" s="1"/>
      <c r="F42" s="1"/>
      <c r="G42" s="666"/>
      <c r="H42" s="713">
        <f>'Ledger Receipts'!I82</f>
        <v>3765.29</v>
      </c>
      <c r="I42" s="29"/>
      <c r="J42" s="719"/>
      <c r="K42" s="666"/>
      <c r="L42" s="52"/>
    </row>
    <row r="43" spans="1:12" ht="12.75" customHeight="1" x14ac:dyDescent="0.2">
      <c r="A43" s="635" t="s">
        <v>683</v>
      </c>
      <c r="B43" s="1"/>
      <c r="C43" s="1"/>
      <c r="D43" s="1"/>
      <c r="E43" s="1"/>
      <c r="F43" s="1"/>
      <c r="G43" s="666"/>
      <c r="H43" s="713">
        <f>'Ledger Receipts'!I86</f>
        <v>-275</v>
      </c>
      <c r="I43" s="29"/>
      <c r="J43" s="719"/>
      <c r="K43" s="666"/>
      <c r="L43" s="52"/>
    </row>
    <row r="44" spans="1:12" ht="12.75" customHeight="1" x14ac:dyDescent="0.2">
      <c r="A44" s="50" t="s">
        <v>252</v>
      </c>
      <c r="B44" s="1"/>
      <c r="C44" s="1"/>
      <c r="D44" s="1"/>
      <c r="E44" s="1"/>
      <c r="F44" s="1"/>
      <c r="G44" s="666"/>
      <c r="H44" s="713">
        <f>'Ledger Receipts'!I83</f>
        <v>28595</v>
      </c>
      <c r="I44" s="29"/>
      <c r="J44" s="719"/>
      <c r="K44" s="666"/>
      <c r="L44" s="52"/>
    </row>
    <row r="45" spans="1:12" ht="12.75" customHeight="1" x14ac:dyDescent="0.2">
      <c r="A45" s="50"/>
      <c r="B45" s="1"/>
      <c r="C45" s="1"/>
      <c r="D45" s="1"/>
      <c r="E45" s="1"/>
      <c r="F45" s="1"/>
      <c r="G45" s="666"/>
      <c r="H45" s="713">
        <f>'Ledger Receipts'!I84</f>
        <v>0</v>
      </c>
      <c r="I45" s="29"/>
      <c r="J45" s="719"/>
      <c r="K45" s="666"/>
      <c r="L45" s="52"/>
    </row>
    <row r="46" spans="1:12" ht="12.75" customHeight="1" x14ac:dyDescent="0.2">
      <c r="A46" s="50"/>
      <c r="G46" s="662"/>
      <c r="H46" s="62"/>
      <c r="I46" s="29"/>
      <c r="J46" s="719"/>
      <c r="K46" s="666"/>
      <c r="L46" s="52"/>
    </row>
    <row r="47" spans="1:12" ht="12.75" customHeight="1" thickBot="1" x14ac:dyDescent="0.25">
      <c r="A47" s="50"/>
      <c r="B47" s="1"/>
      <c r="C47" s="1"/>
      <c r="D47" s="1"/>
      <c r="E47" s="1"/>
      <c r="F47" s="1"/>
      <c r="G47" s="666"/>
      <c r="H47" s="29"/>
      <c r="I47" s="29"/>
      <c r="J47" s="720">
        <f>+H42+H43+H44+H45+H46</f>
        <v>32085.29</v>
      </c>
      <c r="K47" s="666"/>
      <c r="L47" s="52"/>
    </row>
    <row r="48" spans="1:12" ht="12.75" customHeight="1" x14ac:dyDescent="0.2">
      <c r="A48" s="51"/>
      <c r="B48" s="39"/>
      <c r="C48" s="39"/>
      <c r="D48" s="39"/>
      <c r="E48" s="39"/>
      <c r="F48" s="39"/>
      <c r="G48" s="670"/>
      <c r="H48" s="721"/>
      <c r="I48" s="721"/>
      <c r="J48" s="722"/>
      <c r="K48" s="666"/>
      <c r="L48" s="52"/>
    </row>
    <row r="49" spans="1:12" ht="12.75" customHeight="1" x14ac:dyDescent="0.2">
      <c r="A49" s="1"/>
      <c r="B49" s="1"/>
      <c r="C49" s="1"/>
      <c r="D49" s="1"/>
      <c r="E49" s="1"/>
      <c r="F49" s="1"/>
      <c r="G49" s="1"/>
      <c r="H49" s="29"/>
      <c r="I49" s="1"/>
      <c r="J49" s="1"/>
      <c r="K49" s="1"/>
      <c r="L49" s="52"/>
    </row>
    <row r="50" spans="1:12" ht="12.75" customHeight="1" x14ac:dyDescent="0.2">
      <c r="A50" s="1" t="s">
        <v>40</v>
      </c>
      <c r="B50" s="1"/>
      <c r="C50" s="1"/>
      <c r="D50" s="1"/>
      <c r="E50" s="1"/>
      <c r="F50" s="1"/>
      <c r="G50" s="1"/>
      <c r="H50" s="1"/>
      <c r="I50" s="1"/>
      <c r="J50" s="1"/>
      <c r="K50" s="1"/>
      <c r="L50" s="52"/>
    </row>
    <row r="51" spans="1:12" x14ac:dyDescent="0.2">
      <c r="A51" s="1" t="s">
        <v>436</v>
      </c>
      <c r="B51" s="1"/>
      <c r="C51" s="1"/>
      <c r="D51" s="1"/>
      <c r="E51" s="47"/>
      <c r="F51" s="1"/>
      <c r="G51" s="1"/>
      <c r="H51" s="1"/>
      <c r="I51" s="1" t="s">
        <v>41</v>
      </c>
      <c r="J51" s="1"/>
      <c r="K51" s="1"/>
      <c r="L51" s="52"/>
    </row>
    <row r="52" spans="1:12" x14ac:dyDescent="0.2">
      <c r="A52" s="1"/>
      <c r="B52" s="1"/>
      <c r="C52" s="1"/>
      <c r="D52" s="1"/>
      <c r="E52" s="1"/>
      <c r="F52" s="1"/>
      <c r="G52" s="47"/>
      <c r="H52" s="1"/>
      <c r="I52" s="1"/>
      <c r="J52" s="1"/>
      <c r="K52" s="1"/>
      <c r="L52" s="1"/>
    </row>
    <row r="53" spans="1:12" x14ac:dyDescent="0.2">
      <c r="A53" s="1"/>
      <c r="B53" s="1"/>
      <c r="C53" s="1"/>
      <c r="D53" s="1"/>
      <c r="E53" s="1"/>
      <c r="F53" s="1"/>
      <c r="G53" s="1"/>
      <c r="H53" s="1"/>
      <c r="I53" s="1"/>
      <c r="J53" s="1"/>
      <c r="K53" s="1"/>
      <c r="L53" s="1"/>
    </row>
    <row r="54" spans="1:12" x14ac:dyDescent="0.2">
      <c r="A54" s="1"/>
      <c r="B54" s="1"/>
      <c r="C54" s="1"/>
      <c r="D54" s="1"/>
      <c r="E54" s="1"/>
      <c r="F54" s="1"/>
      <c r="G54" s="1"/>
      <c r="H54" s="1"/>
      <c r="I54" s="1"/>
      <c r="J54" s="1"/>
      <c r="K54" s="1"/>
      <c r="L54" s="1"/>
    </row>
    <row r="55" spans="1:12" x14ac:dyDescent="0.2">
      <c r="A55" s="1"/>
      <c r="B55" s="1"/>
      <c r="C55" s="1"/>
      <c r="D55" s="1"/>
      <c r="E55" s="1"/>
      <c r="F55" s="1"/>
      <c r="G55" s="1"/>
      <c r="H55" s="1"/>
      <c r="I55" s="1"/>
      <c r="J55" s="1"/>
      <c r="K55" s="1"/>
      <c r="L55" s="1"/>
    </row>
    <row r="56" spans="1:12" x14ac:dyDescent="0.2">
      <c r="A56" s="1"/>
      <c r="B56" s="1"/>
      <c r="C56" s="1"/>
      <c r="D56" s="1"/>
      <c r="E56" s="1"/>
      <c r="F56" s="1"/>
      <c r="G56" s="1"/>
      <c r="H56" s="1"/>
      <c r="I56" s="1"/>
      <c r="J56" s="1"/>
      <c r="K56" s="1"/>
      <c r="L56" s="1"/>
    </row>
    <row r="57" spans="1:12" x14ac:dyDescent="0.2">
      <c r="A57" s="1"/>
      <c r="B57" s="1"/>
      <c r="C57" s="1"/>
      <c r="D57" s="1"/>
      <c r="E57" s="1"/>
      <c r="F57" s="1"/>
      <c r="G57" s="1"/>
      <c r="H57" s="1"/>
      <c r="I57" s="1"/>
      <c r="J57" s="1"/>
      <c r="K57" s="1"/>
      <c r="L57" s="1"/>
    </row>
  </sheetData>
  <pageMargins left="0.55118110236220474" right="0.55118110236220474" top="0.39370078740157483" bottom="0.39370078740157483" header="0.31496062992125984" footer="0.51181102362204722"/>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indexed="15"/>
  </sheetPr>
  <dimension ref="A1:L55"/>
  <sheetViews>
    <sheetView topLeftCell="A8" workbookViewId="0">
      <selection activeCell="F5" sqref="F5"/>
    </sheetView>
  </sheetViews>
  <sheetFormatPr defaultRowHeight="12.75" x14ac:dyDescent="0.2"/>
  <cols>
    <col min="3" max="3" width="1.5703125" customWidth="1"/>
    <col min="8" max="8" width="10.28515625" bestFit="1" customWidth="1"/>
    <col min="10" max="10" width="8.85546875" bestFit="1" customWidth="1"/>
  </cols>
  <sheetData>
    <row r="1" spans="1:12" ht="18" x14ac:dyDescent="0.25">
      <c r="A1" s="1"/>
      <c r="B1" s="1"/>
      <c r="C1" s="1"/>
      <c r="D1" s="37"/>
      <c r="E1" s="1"/>
      <c r="F1" s="19" t="s">
        <v>434</v>
      </c>
      <c r="G1" s="1"/>
      <c r="H1" s="1"/>
      <c r="I1" s="1"/>
      <c r="J1" s="1"/>
      <c r="K1" s="1"/>
    </row>
    <row r="2" spans="1:12" x14ac:dyDescent="0.2">
      <c r="A2" s="1"/>
      <c r="B2" s="1"/>
      <c r="C2" s="1"/>
      <c r="D2" s="1"/>
      <c r="E2" s="1"/>
      <c r="F2" s="1"/>
      <c r="G2" s="1"/>
      <c r="H2" s="1"/>
      <c r="I2" s="1"/>
      <c r="J2" s="1"/>
      <c r="K2" s="1"/>
    </row>
    <row r="3" spans="1:12" ht="15.75" x14ac:dyDescent="0.25">
      <c r="A3" s="1"/>
      <c r="B3" s="1"/>
      <c r="C3" s="1"/>
      <c r="D3" s="1"/>
      <c r="E3" s="1"/>
      <c r="F3" s="2" t="s">
        <v>26</v>
      </c>
      <c r="G3" s="1"/>
      <c r="H3" s="1"/>
      <c r="I3" s="1"/>
      <c r="J3" s="1"/>
      <c r="K3" s="1"/>
    </row>
    <row r="4" spans="1:12" ht="15.75" x14ac:dyDescent="0.25">
      <c r="A4" s="1"/>
      <c r="B4" s="1"/>
      <c r="C4" s="1"/>
      <c r="D4" s="1"/>
      <c r="E4" s="1"/>
      <c r="F4" s="38" t="s">
        <v>690</v>
      </c>
      <c r="G4" s="1"/>
      <c r="H4" s="1"/>
      <c r="I4" s="1"/>
      <c r="J4" s="1"/>
      <c r="K4" s="1"/>
    </row>
    <row r="5" spans="1:12" ht="12.75" customHeight="1" x14ac:dyDescent="0.2">
      <c r="A5" s="710"/>
      <c r="B5" s="710"/>
      <c r="D5" s="666"/>
      <c r="E5" s="666"/>
      <c r="F5" s="666"/>
      <c r="G5" s="666"/>
      <c r="H5" s="666"/>
      <c r="I5" s="666"/>
      <c r="J5" s="666"/>
      <c r="K5" s="666"/>
      <c r="L5" s="667"/>
    </row>
    <row r="6" spans="1:12" ht="12.75" customHeight="1" x14ac:dyDescent="0.2">
      <c r="A6" s="747" t="s">
        <v>327</v>
      </c>
      <c r="B6" s="748" t="s">
        <v>326</v>
      </c>
      <c r="C6" s="41"/>
      <c r="D6" s="666"/>
      <c r="E6" s="666"/>
      <c r="F6" s="666"/>
      <c r="G6" s="666"/>
      <c r="H6" s="666" t="s">
        <v>28</v>
      </c>
      <c r="I6" s="666"/>
      <c r="J6" s="666"/>
      <c r="K6" s="666"/>
      <c r="L6" s="667"/>
    </row>
    <row r="7" spans="1:12" ht="12.75" customHeight="1" x14ac:dyDescent="0.2">
      <c r="A7" s="749" t="s">
        <v>27</v>
      </c>
      <c r="B7" s="749" t="s">
        <v>244</v>
      </c>
      <c r="C7" s="12"/>
      <c r="D7" s="668" t="s">
        <v>29</v>
      </c>
      <c r="E7" s="666"/>
      <c r="F7" s="666"/>
      <c r="G7" s="666"/>
      <c r="H7" s="669" t="s">
        <v>30</v>
      </c>
      <c r="I7" s="670"/>
      <c r="J7" s="669" t="s">
        <v>30</v>
      </c>
      <c r="K7" s="666"/>
      <c r="L7" s="667"/>
    </row>
    <row r="8" spans="1:12" ht="12.75" customHeight="1" x14ac:dyDescent="0.2">
      <c r="A8" s="750"/>
      <c r="B8" s="750"/>
      <c r="C8" s="1"/>
      <c r="D8" s="666"/>
      <c r="E8" s="666"/>
      <c r="F8" s="666"/>
      <c r="G8" s="666"/>
      <c r="H8" s="29"/>
      <c r="I8" s="29"/>
      <c r="J8" s="29"/>
      <c r="K8" s="666"/>
      <c r="L8" s="667"/>
    </row>
    <row r="9" spans="1:12" ht="12.75" customHeight="1" x14ac:dyDescent="0.2">
      <c r="A9" s="734">
        <f>' Budget'!D85</f>
        <v>25562</v>
      </c>
      <c r="B9" s="752">
        <f>'Ledger Receipts'!D123/A9</f>
        <v>1.0253501290978797</v>
      </c>
      <c r="C9" s="40"/>
      <c r="D9" s="666" t="s">
        <v>255</v>
      </c>
      <c r="E9" s="666"/>
      <c r="F9" s="666"/>
      <c r="G9" s="666"/>
      <c r="H9" s="723">
        <f>'Ledger Receipts'!D105</f>
        <v>0</v>
      </c>
      <c r="I9" s="29"/>
      <c r="J9" s="29"/>
      <c r="K9" s="666"/>
      <c r="L9" s="667"/>
    </row>
    <row r="10" spans="1:12" ht="12.75" customHeight="1" x14ac:dyDescent="0.2">
      <c r="A10" s="734">
        <f>' Budget'!D86</f>
        <v>0</v>
      </c>
      <c r="B10" s="752" t="e">
        <f>'Ledger Receipts'!E123/A10</f>
        <v>#DIV/0!</v>
      </c>
      <c r="C10" s="40"/>
      <c r="D10" s="666" t="s">
        <v>31</v>
      </c>
      <c r="E10" s="666"/>
      <c r="F10" s="666"/>
      <c r="G10" s="666"/>
      <c r="H10" s="723">
        <f>'Ledger Receipts'!E105</f>
        <v>0</v>
      </c>
      <c r="I10" s="29"/>
      <c r="J10" s="29"/>
      <c r="K10" s="666"/>
      <c r="L10" s="667"/>
    </row>
    <row r="11" spans="1:12" ht="12.75" customHeight="1" x14ac:dyDescent="0.2">
      <c r="A11" s="734">
        <f>' Budget'!D87</f>
        <v>0</v>
      </c>
      <c r="B11" s="752" t="e">
        <f>'Ledger Receipts'!F123/A11</f>
        <v>#DIV/0!</v>
      </c>
      <c r="C11" s="205"/>
      <c r="D11" s="666" t="s">
        <v>212</v>
      </c>
      <c r="E11" s="666"/>
      <c r="F11" s="666"/>
      <c r="G11" s="666"/>
      <c r="H11" s="29">
        <f>'Ledger Receipts'!F105</f>
        <v>500</v>
      </c>
      <c r="I11" s="29"/>
      <c r="J11" s="29"/>
      <c r="K11" s="666"/>
      <c r="L11" s="667"/>
    </row>
    <row r="12" spans="1:12" ht="12.75" customHeight="1" x14ac:dyDescent="0.2">
      <c r="A12" s="734">
        <v>2450</v>
      </c>
      <c r="B12" s="752">
        <f>'Ledger Receipts'!G123/A12</f>
        <v>1.7179306122448981</v>
      </c>
      <c r="C12" s="40"/>
      <c r="D12" s="666" t="s">
        <v>10</v>
      </c>
      <c r="E12" s="666"/>
      <c r="F12" s="666"/>
      <c r="G12" s="666"/>
      <c r="H12" s="723">
        <f>'Ledger Receipts'!G105</f>
        <v>1027.48</v>
      </c>
      <c r="I12" s="29"/>
      <c r="J12" s="29"/>
      <c r="K12" s="666"/>
      <c r="L12" s="667"/>
    </row>
    <row r="13" spans="1:12" ht="12.75" customHeight="1" x14ac:dyDescent="0.2">
      <c r="A13" s="734">
        <f>' Budget'!D89</f>
        <v>0</v>
      </c>
      <c r="B13" s="752" t="e">
        <f>'Ledger Receipts'!H123/A13</f>
        <v>#DIV/0!</v>
      </c>
      <c r="C13" s="205"/>
      <c r="D13" s="666" t="s">
        <v>9</v>
      </c>
      <c r="E13" s="666"/>
      <c r="F13" s="666"/>
      <c r="G13" s="666"/>
      <c r="H13" s="62">
        <f>'Ledger Receipts'!H105</f>
        <v>0</v>
      </c>
      <c r="I13" s="29"/>
      <c r="J13" s="29"/>
      <c r="K13" s="666"/>
      <c r="L13" s="667"/>
    </row>
    <row r="14" spans="1:12" ht="12.75" customHeight="1" x14ac:dyDescent="0.2">
      <c r="A14" s="710"/>
      <c r="B14" s="752"/>
      <c r="C14" s="40"/>
      <c r="D14" s="671" t="s">
        <v>474</v>
      </c>
      <c r="E14" s="666"/>
      <c r="F14" s="666"/>
      <c r="G14" s="666"/>
      <c r="H14" s="62"/>
      <c r="I14" s="29"/>
      <c r="J14" s="29"/>
      <c r="K14" s="666"/>
      <c r="L14" s="667"/>
    </row>
    <row r="15" spans="1:12" ht="12.75" customHeight="1" x14ac:dyDescent="0.2">
      <c r="A15" s="734">
        <f>SUM(A9:A13)</f>
        <v>28012</v>
      </c>
      <c r="B15" s="752">
        <f>'Ledger Receipts'!I123/A15</f>
        <v>1.383480294159646</v>
      </c>
      <c r="C15" s="40"/>
      <c r="D15" s="662"/>
      <c r="E15" s="662"/>
      <c r="F15" s="668" t="s">
        <v>32</v>
      </c>
      <c r="G15" s="666"/>
      <c r="H15" s="62"/>
      <c r="I15" s="29"/>
      <c r="J15" s="714">
        <f>+SUM(H9:H13)</f>
        <v>1527.48</v>
      </c>
      <c r="K15" s="666"/>
      <c r="L15" s="667"/>
    </row>
    <row r="16" spans="1:12" ht="12.75" customHeight="1" x14ac:dyDescent="0.2">
      <c r="A16" s="710"/>
      <c r="B16" s="752"/>
      <c r="C16" s="40"/>
      <c r="D16" s="666"/>
      <c r="E16" s="666"/>
      <c r="F16" s="666"/>
      <c r="G16" s="666"/>
      <c r="H16" s="62"/>
      <c r="I16" s="29"/>
      <c r="J16" s="29"/>
      <c r="K16" s="666"/>
      <c r="L16" s="667"/>
    </row>
    <row r="17" spans="1:12" ht="12.75" customHeight="1" x14ac:dyDescent="0.2">
      <c r="A17" s="710"/>
      <c r="B17" s="752"/>
      <c r="C17" s="40"/>
      <c r="D17" s="668" t="s">
        <v>33</v>
      </c>
      <c r="E17" s="668"/>
      <c r="F17" s="666"/>
      <c r="G17" s="666"/>
      <c r="H17" s="62"/>
      <c r="I17" s="29"/>
      <c r="J17" s="29"/>
      <c r="K17" s="666"/>
      <c r="L17" s="667"/>
    </row>
    <row r="18" spans="1:12" ht="12.75" customHeight="1" x14ac:dyDescent="0.2">
      <c r="A18" s="753">
        <f>' Budget'!D12</f>
        <v>4260</v>
      </c>
      <c r="B18" s="752">
        <f>'Cash book'!L197/A18</f>
        <v>2.562007042253521</v>
      </c>
      <c r="C18" s="40"/>
      <c r="D18" s="601" t="str">
        <f>'Cash book'!L7</f>
        <v>STAFF COSTS</v>
      </c>
      <c r="E18" s="666"/>
      <c r="F18" s="666"/>
      <c r="G18" s="666"/>
      <c r="H18" s="62">
        <f>'Cash book'!L192</f>
        <v>3305.13</v>
      </c>
      <c r="I18" s="29"/>
      <c r="J18" s="29"/>
      <c r="K18" s="666"/>
      <c r="L18" s="667"/>
    </row>
    <row r="19" spans="1:12" ht="12.75" customHeight="1" x14ac:dyDescent="0.2">
      <c r="A19" s="753">
        <f>' Budget'!D20</f>
        <v>490</v>
      </c>
      <c r="B19" s="752">
        <f>'Cash book'!M197/A19</f>
        <v>6.263346938775511</v>
      </c>
      <c r="C19" s="40"/>
      <c r="D19" s="601" t="str">
        <f>'Cash book'!M7</f>
        <v>ADMINISTRATION COSTS</v>
      </c>
      <c r="E19" s="666"/>
      <c r="F19" s="666"/>
      <c r="G19" s="666"/>
      <c r="H19" s="62">
        <f>'Cash book'!M192</f>
        <v>740.65000000000009</v>
      </c>
      <c r="I19" s="29"/>
      <c r="J19" s="29"/>
      <c r="K19" s="666"/>
      <c r="L19" s="667"/>
    </row>
    <row r="20" spans="1:12" ht="12.75" customHeight="1" x14ac:dyDescent="0.2">
      <c r="A20" s="753">
        <f>' Budget'!D27</f>
        <v>4490</v>
      </c>
      <c r="B20" s="752">
        <f>'Cash book'!N197/A20</f>
        <v>1.7537416481069044</v>
      </c>
      <c r="C20" s="40"/>
      <c r="D20" s="601" t="str">
        <f>'Cash book'!N7</f>
        <v>PARK &amp; OPEN SPACES</v>
      </c>
      <c r="E20" s="666"/>
      <c r="F20" s="666"/>
      <c r="G20" s="666"/>
      <c r="H20" s="62">
        <f>'Cash book'!N192</f>
        <v>698.25</v>
      </c>
      <c r="I20" s="29"/>
      <c r="J20" s="29"/>
      <c r="K20" s="666"/>
      <c r="L20" s="667"/>
    </row>
    <row r="21" spans="1:12" ht="12.75" customHeight="1" x14ac:dyDescent="0.2">
      <c r="A21" s="753">
        <f>' Budget'!D31</f>
        <v>80</v>
      </c>
      <c r="B21" s="752">
        <f>'Cash book'!O197/A21</f>
        <v>17.726875</v>
      </c>
      <c r="C21" s="40"/>
      <c r="D21" s="601" t="str">
        <f>'Cash book'!O7</f>
        <v>CHURCHYARD</v>
      </c>
      <c r="E21" s="666"/>
      <c r="F21" s="666"/>
      <c r="G21" s="666"/>
      <c r="H21" s="62">
        <f>'Cash book'!O192</f>
        <v>360.05</v>
      </c>
      <c r="I21" s="29"/>
      <c r="J21" s="29"/>
      <c r="K21" s="666"/>
      <c r="L21" s="667"/>
    </row>
    <row r="22" spans="1:12" ht="12.75" customHeight="1" x14ac:dyDescent="0.2">
      <c r="A22" s="753">
        <f>' Budget'!D39</f>
        <v>3050</v>
      </c>
      <c r="B22" s="752">
        <f>'Cash book'!P197/A22</f>
        <v>0.18073442622950819</v>
      </c>
      <c r="C22" s="40"/>
      <c r="D22" s="601" t="str">
        <f>'Cash book'!P7</f>
        <v>SUBSCRIPTIONS</v>
      </c>
      <c r="E22" s="666"/>
      <c r="F22" s="666"/>
      <c r="G22" s="666"/>
      <c r="H22" s="62">
        <f>'Cash book'!P192</f>
        <v>0</v>
      </c>
      <c r="I22" s="29"/>
      <c r="J22" s="29"/>
      <c r="K22" s="666"/>
      <c r="L22" s="667"/>
    </row>
    <row r="23" spans="1:12" ht="12.75" customHeight="1" x14ac:dyDescent="0.2">
      <c r="A23" s="753">
        <f>' Budget'!D47</f>
        <v>1970</v>
      </c>
      <c r="B23" s="752">
        <f>'Cash book'!Q197/A23</f>
        <v>1.1040609137055837</v>
      </c>
      <c r="C23" s="40"/>
      <c r="D23" s="601" t="str">
        <f>'Cash book'!Q7</f>
        <v xml:space="preserve">GRANTS &amp; DONATIONS </v>
      </c>
      <c r="E23" s="666"/>
      <c r="F23" s="666"/>
      <c r="G23" s="666"/>
      <c r="H23" s="62">
        <f>'Cash book'!Q192</f>
        <v>0</v>
      </c>
      <c r="I23" s="29"/>
      <c r="J23" s="29"/>
      <c r="K23" s="666"/>
      <c r="L23" s="667"/>
    </row>
    <row r="24" spans="1:12" ht="12.75" customHeight="1" x14ac:dyDescent="0.2">
      <c r="A24" s="753">
        <f>' Budget'!D50</f>
        <v>6000</v>
      </c>
      <c r="B24" s="752">
        <f>'Cash book'!R197/A24</f>
        <v>0.50446666666666673</v>
      </c>
      <c r="C24" s="40"/>
      <c r="D24" s="601" t="str">
        <f>'Cash book'!R7</f>
        <v>OTHER</v>
      </c>
      <c r="E24" s="666"/>
      <c r="F24" s="666"/>
      <c r="G24" s="666"/>
      <c r="H24" s="62">
        <f>'Cash book'!R192</f>
        <v>2274</v>
      </c>
      <c r="I24" s="29"/>
      <c r="J24" s="29"/>
      <c r="K24" s="666"/>
      <c r="L24" s="667"/>
    </row>
    <row r="25" spans="1:12" ht="12.75" customHeight="1" x14ac:dyDescent="0.2">
      <c r="A25" s="753">
        <f>' Budget'!D57</f>
        <v>607.16</v>
      </c>
      <c r="B25" s="752">
        <f>'Cash book'!S197/A25</f>
        <v>0.42820673298636275</v>
      </c>
      <c r="C25" s="40"/>
      <c r="D25" s="601" t="str">
        <f>'Cash book'!S7</f>
        <v>CONTINGENCY</v>
      </c>
      <c r="E25" s="666"/>
      <c r="F25" s="666"/>
      <c r="G25" s="666"/>
      <c r="H25" s="62">
        <f>'Cash book'!S192</f>
        <v>0</v>
      </c>
      <c r="I25" s="29"/>
      <c r="J25" s="29"/>
      <c r="K25" s="666"/>
      <c r="L25" s="667"/>
    </row>
    <row r="26" spans="1:12" ht="12.75" customHeight="1" x14ac:dyDescent="0.2">
      <c r="A26" s="753">
        <f>' Budget'!D63</f>
        <v>1705</v>
      </c>
      <c r="B26" s="752">
        <f>'Cash book'!T197/A26</f>
        <v>5.9579765395894428</v>
      </c>
      <c r="C26" s="40"/>
      <c r="D26" s="1" t="str">
        <f>'Cash book'!T7</f>
        <v>EARMARKED RESERVE FUNDS</v>
      </c>
      <c r="E26" s="666"/>
      <c r="F26" s="666"/>
      <c r="G26" s="666"/>
      <c r="H26" s="62">
        <f>'Cash book'!T192</f>
        <v>7832.83</v>
      </c>
      <c r="I26" s="29"/>
      <c r="J26" s="29"/>
      <c r="K26" s="666"/>
      <c r="L26" s="667"/>
    </row>
    <row r="27" spans="1:12" ht="12.75" customHeight="1" x14ac:dyDescent="0.2">
      <c r="A27" s="753"/>
      <c r="B27" s="752"/>
      <c r="C27" s="40"/>
      <c r="D27" s="1" t="str">
        <f>'Cash book'!U7</f>
        <v xml:space="preserve">CAPITAL </v>
      </c>
      <c r="E27" s="662"/>
      <c r="F27" s="666"/>
      <c r="G27" s="666"/>
      <c r="H27" s="62">
        <f>'Cash book'!U192</f>
        <v>0</v>
      </c>
      <c r="I27" s="29"/>
      <c r="J27" s="29"/>
      <c r="K27" s="666"/>
      <c r="L27" s="667"/>
    </row>
    <row r="28" spans="1:12" ht="12.75" customHeight="1" x14ac:dyDescent="0.2">
      <c r="A28" s="753"/>
      <c r="B28" s="752"/>
      <c r="C28" s="40"/>
      <c r="D28" s="663"/>
      <c r="E28" s="666"/>
      <c r="F28" s="666"/>
      <c r="G28" s="666"/>
      <c r="H28" s="62">
        <f>'Cash book'!AB192</f>
        <v>0</v>
      </c>
      <c r="I28" s="29"/>
      <c r="J28" s="29"/>
      <c r="K28" s="666"/>
      <c r="L28" s="667"/>
    </row>
    <row r="29" spans="1:12" ht="12.75" customHeight="1" x14ac:dyDescent="0.2">
      <c r="A29" s="753"/>
      <c r="B29" s="752"/>
      <c r="C29" s="40"/>
      <c r="D29" s="666" t="s">
        <v>34</v>
      </c>
      <c r="E29" s="666"/>
      <c r="F29" s="666"/>
      <c r="G29" s="666"/>
      <c r="H29" s="62">
        <f>'Cash book'!H192</f>
        <v>2303.4000000000005</v>
      </c>
      <c r="I29" s="29"/>
      <c r="J29" s="29"/>
      <c r="K29" s="666"/>
      <c r="L29" s="667"/>
    </row>
    <row r="30" spans="1:12" ht="12.75" customHeight="1" x14ac:dyDescent="0.2">
      <c r="A30" s="710"/>
      <c r="B30" s="710"/>
      <c r="D30" s="666"/>
      <c r="E30" s="666"/>
      <c r="F30" s="666"/>
      <c r="G30" s="666"/>
      <c r="H30" s="29"/>
      <c r="I30" s="29"/>
      <c r="J30" s="29"/>
      <c r="K30" s="666"/>
      <c r="L30" s="667"/>
    </row>
    <row r="31" spans="1:12" ht="12.75" customHeight="1" x14ac:dyDescent="0.2">
      <c r="A31" s="753">
        <f>SUM(A18:A29)</f>
        <v>22652.16</v>
      </c>
      <c r="B31" s="757">
        <f>'Cash book'!J197/A31</f>
        <v>1.9950251984799683</v>
      </c>
      <c r="C31" s="42"/>
      <c r="D31" s="662"/>
      <c r="E31" s="662"/>
      <c r="F31" s="668" t="s">
        <v>35</v>
      </c>
      <c r="G31" s="666"/>
      <c r="H31" s="29"/>
      <c r="I31" s="29"/>
      <c r="J31" s="715">
        <f>SUM(H18:H29)</f>
        <v>17514.310000000001</v>
      </c>
      <c r="K31" s="666"/>
      <c r="L31" s="667"/>
    </row>
    <row r="32" spans="1:12" ht="12.75" customHeight="1" x14ac:dyDescent="0.2">
      <c r="A32" s="750"/>
      <c r="B32" s="750"/>
      <c r="C32" s="1"/>
      <c r="D32" s="668"/>
      <c r="E32" s="666"/>
      <c r="F32" s="666"/>
      <c r="G32" s="666"/>
      <c r="H32" s="29"/>
      <c r="I32" s="29"/>
      <c r="J32" s="716"/>
      <c r="K32" s="666"/>
      <c r="L32" s="667"/>
    </row>
    <row r="33" spans="1:12" ht="12.75" customHeight="1" x14ac:dyDescent="0.2">
      <c r="A33" s="750"/>
      <c r="B33" s="750"/>
      <c r="C33" s="1"/>
      <c r="D33" s="666"/>
      <c r="E33" s="666"/>
      <c r="F33" s="666"/>
      <c r="G33" s="666"/>
      <c r="H33" s="29"/>
      <c r="I33" s="29"/>
      <c r="J33" s="29"/>
      <c r="K33" s="666"/>
      <c r="L33" s="667"/>
    </row>
    <row r="34" spans="1:12" ht="12.75" customHeight="1" x14ac:dyDescent="0.2">
      <c r="A34" s="750"/>
      <c r="B34" s="750"/>
      <c r="C34" s="1"/>
      <c r="D34" s="671" t="s">
        <v>689</v>
      </c>
      <c r="E34" s="666"/>
      <c r="F34" s="666"/>
      <c r="G34" s="666"/>
      <c r="H34" s="29"/>
      <c r="I34" s="29"/>
      <c r="J34" s="44">
        <f>'R&amp;P 3rd Qtr'!J38</f>
        <v>32085.29</v>
      </c>
      <c r="K34" s="666"/>
      <c r="L34" s="667"/>
    </row>
    <row r="35" spans="1:12" ht="12.75" customHeight="1" x14ac:dyDescent="0.2">
      <c r="A35" s="1"/>
      <c r="B35" s="1"/>
      <c r="C35" s="1"/>
      <c r="D35" s="668" t="s">
        <v>36</v>
      </c>
      <c r="E35" s="666"/>
      <c r="F35" s="666"/>
      <c r="G35" s="666"/>
      <c r="H35" s="29"/>
      <c r="I35" s="29"/>
      <c r="J35" s="44">
        <f>+SUM(H9:H13)</f>
        <v>1527.48</v>
      </c>
      <c r="K35" s="666"/>
      <c r="L35" s="667"/>
    </row>
    <row r="36" spans="1:12" ht="12.75" customHeight="1" x14ac:dyDescent="0.2">
      <c r="A36" s="1"/>
      <c r="B36" s="1"/>
      <c r="C36" s="1"/>
      <c r="D36" s="668" t="s">
        <v>37</v>
      </c>
      <c r="E36" s="666"/>
      <c r="F36" s="666"/>
      <c r="G36" s="666"/>
      <c r="H36" s="29"/>
      <c r="I36" s="29"/>
      <c r="J36" s="44">
        <f>J31</f>
        <v>17514.310000000001</v>
      </c>
      <c r="K36" s="666"/>
      <c r="L36" s="667"/>
    </row>
    <row r="37" spans="1:12" ht="12.75" customHeight="1" x14ac:dyDescent="0.2">
      <c r="A37" s="1"/>
      <c r="B37" s="1"/>
      <c r="C37" s="1"/>
      <c r="D37" s="668"/>
      <c r="E37" s="666"/>
      <c r="F37" s="666"/>
      <c r="G37" s="666"/>
      <c r="H37" s="29"/>
      <c r="I37" s="29"/>
      <c r="J37" s="45"/>
      <c r="K37" s="666"/>
      <c r="L37" s="667"/>
    </row>
    <row r="38" spans="1:12" ht="12.75" customHeight="1" thickBot="1" x14ac:dyDescent="0.25">
      <c r="A38" s="1"/>
      <c r="B38" s="1"/>
      <c r="C38" s="1"/>
      <c r="D38" s="668" t="s">
        <v>688</v>
      </c>
      <c r="E38" s="666"/>
      <c r="F38" s="666"/>
      <c r="G38" s="666"/>
      <c r="H38" s="29"/>
      <c r="I38" s="29"/>
      <c r="J38" s="46">
        <f>+J34+J35-J36</f>
        <v>16098.460000000003</v>
      </c>
      <c r="K38" s="666"/>
      <c r="L38" s="667"/>
    </row>
    <row r="39" spans="1:12" ht="12.75" customHeight="1" x14ac:dyDescent="0.2">
      <c r="A39" s="1"/>
      <c r="B39" s="1"/>
      <c r="C39" s="1"/>
      <c r="D39" s="668"/>
      <c r="E39" s="666"/>
      <c r="F39" s="670"/>
      <c r="G39" s="670"/>
      <c r="H39" s="29"/>
      <c r="I39" s="29"/>
      <c r="J39" s="47"/>
      <c r="K39" s="666"/>
      <c r="L39" s="667"/>
    </row>
    <row r="40" spans="1:12" ht="12.75" customHeight="1" x14ac:dyDescent="0.2">
      <c r="A40" s="48"/>
      <c r="B40" s="49"/>
      <c r="C40" s="49"/>
      <c r="D40" s="672"/>
      <c r="E40" s="672"/>
      <c r="F40" s="666"/>
      <c r="G40" s="666"/>
      <c r="H40" s="717"/>
      <c r="I40" s="717"/>
      <c r="J40" s="718"/>
      <c r="K40" s="666"/>
      <c r="L40" s="667"/>
    </row>
    <row r="41" spans="1:12" ht="12.75" customHeight="1" x14ac:dyDescent="0.2">
      <c r="A41" s="50" t="s">
        <v>38</v>
      </c>
      <c r="B41" s="1"/>
      <c r="C41" s="1"/>
      <c r="D41" s="666"/>
      <c r="E41" s="666"/>
      <c r="F41" s="666"/>
      <c r="G41" s="666"/>
      <c r="H41" s="29"/>
      <c r="I41" s="29"/>
      <c r="J41" s="719"/>
      <c r="K41" s="666"/>
      <c r="L41" s="667"/>
    </row>
    <row r="42" spans="1:12" ht="12.75" customHeight="1" x14ac:dyDescent="0.2">
      <c r="A42" s="50" t="s">
        <v>39</v>
      </c>
      <c r="B42" s="1"/>
      <c r="C42" s="1"/>
      <c r="D42" s="666"/>
      <c r="E42" s="666"/>
      <c r="F42" s="666"/>
      <c r="G42" s="666"/>
      <c r="H42" s="713">
        <f>'Ledger Receipts'!I110</f>
        <v>1098.46</v>
      </c>
      <c r="I42" s="29"/>
      <c r="J42" s="719"/>
      <c r="K42" s="666"/>
      <c r="L42" s="667"/>
    </row>
    <row r="43" spans="1:12" ht="12.75" customHeight="1" x14ac:dyDescent="0.2">
      <c r="A43" s="635" t="s">
        <v>687</v>
      </c>
      <c r="B43" s="1"/>
      <c r="C43" s="1"/>
      <c r="D43" s="666"/>
      <c r="E43" s="666"/>
      <c r="F43" s="666"/>
      <c r="G43" s="666"/>
      <c r="H43" s="713">
        <f>'Ledger Receipts'!I114</f>
        <v>0</v>
      </c>
      <c r="I43" s="29"/>
      <c r="J43" s="719"/>
      <c r="K43" s="666"/>
      <c r="L43" s="667"/>
    </row>
    <row r="44" spans="1:12" ht="12.75" customHeight="1" x14ac:dyDescent="0.2">
      <c r="A44" s="50" t="s">
        <v>252</v>
      </c>
      <c r="B44" s="1"/>
      <c r="C44" s="1"/>
      <c r="D44" s="666"/>
      <c r="E44" s="666"/>
      <c r="F44" s="666"/>
      <c r="G44" s="666"/>
      <c r="H44" s="713">
        <f>'Ledger Receipts'!I111</f>
        <v>15000</v>
      </c>
      <c r="I44" s="29"/>
      <c r="J44" s="719"/>
      <c r="K44" s="666"/>
      <c r="L44" s="667"/>
    </row>
    <row r="45" spans="1:12" ht="12.75" customHeight="1" x14ac:dyDescent="0.2">
      <c r="A45" s="50"/>
      <c r="B45" s="1"/>
      <c r="C45" s="1"/>
      <c r="D45" s="666"/>
      <c r="E45" s="666"/>
      <c r="F45" s="666"/>
      <c r="G45" s="666"/>
      <c r="H45" s="713">
        <f>'Ledger Receipts'!I112</f>
        <v>0</v>
      </c>
      <c r="I45" s="29"/>
      <c r="J45" s="719"/>
      <c r="K45" s="666"/>
      <c r="L45" s="667"/>
    </row>
    <row r="46" spans="1:12" ht="12.75" customHeight="1" x14ac:dyDescent="0.2">
      <c r="A46" s="50"/>
      <c r="D46" s="662"/>
      <c r="E46" s="662"/>
      <c r="F46" s="662"/>
      <c r="G46" s="662"/>
      <c r="H46" s="62">
        <f>'Ledger Receipts'!I113</f>
        <v>0</v>
      </c>
      <c r="I46" s="29"/>
      <c r="J46" s="719"/>
      <c r="K46" s="666"/>
      <c r="L46" s="667"/>
    </row>
    <row r="47" spans="1:12" ht="12.75" customHeight="1" thickBot="1" x14ac:dyDescent="0.25">
      <c r="A47" s="50"/>
      <c r="B47" s="1"/>
      <c r="C47" s="1"/>
      <c r="D47" s="666"/>
      <c r="E47" s="666"/>
      <c r="F47" s="666"/>
      <c r="G47" s="666"/>
      <c r="H47" s="29"/>
      <c r="I47" s="29"/>
      <c r="J47" s="720">
        <f>SUM(H42:H46)</f>
        <v>16098.46</v>
      </c>
      <c r="K47" s="666"/>
      <c r="L47" s="667"/>
    </row>
    <row r="48" spans="1:12" ht="12.75" customHeight="1" x14ac:dyDescent="0.2">
      <c r="A48" s="51"/>
      <c r="B48" s="39"/>
      <c r="C48" s="39"/>
      <c r="D48" s="670"/>
      <c r="E48" s="670"/>
      <c r="F48" s="670"/>
      <c r="G48" s="670"/>
      <c r="H48" s="721"/>
      <c r="I48" s="721"/>
      <c r="J48" s="722"/>
      <c r="K48" s="666"/>
      <c r="L48" s="667"/>
    </row>
    <row r="49" spans="1:12" ht="12.75" customHeight="1" x14ac:dyDescent="0.2">
      <c r="A49" s="1"/>
      <c r="B49" s="1"/>
      <c r="C49" s="1"/>
      <c r="D49" s="666"/>
      <c r="E49" s="666"/>
      <c r="F49" s="666"/>
      <c r="G49" s="666"/>
      <c r="H49" s="666"/>
      <c r="I49" s="666"/>
      <c r="J49" s="666"/>
      <c r="K49" s="666"/>
      <c r="L49" s="667"/>
    </row>
    <row r="50" spans="1:12" ht="12.75" customHeight="1" x14ac:dyDescent="0.2">
      <c r="A50" s="1" t="s">
        <v>40</v>
      </c>
      <c r="B50" s="1"/>
      <c r="C50" s="1"/>
      <c r="D50" s="1"/>
      <c r="E50" s="1"/>
      <c r="F50" s="1"/>
      <c r="G50" s="1"/>
      <c r="H50" s="1"/>
      <c r="I50" s="1"/>
      <c r="J50" s="1"/>
      <c r="K50" s="1"/>
      <c r="L50" s="77"/>
    </row>
    <row r="51" spans="1:12" ht="12.75" customHeight="1" x14ac:dyDescent="0.2">
      <c r="A51" s="1" t="s">
        <v>436</v>
      </c>
      <c r="B51" s="1"/>
      <c r="C51" s="1"/>
      <c r="D51" s="1"/>
      <c r="E51" s="47"/>
      <c r="F51" s="1"/>
      <c r="G51" s="1"/>
      <c r="H51" s="1"/>
      <c r="I51" s="1" t="s">
        <v>41</v>
      </c>
      <c r="J51" s="1"/>
      <c r="K51" s="1"/>
      <c r="L51" s="77"/>
    </row>
    <row r="52" spans="1:12" x14ac:dyDescent="0.2">
      <c r="A52" s="1"/>
      <c r="B52" s="1"/>
      <c r="C52" s="1"/>
      <c r="D52" s="1"/>
      <c r="E52" s="1"/>
      <c r="F52" s="1"/>
      <c r="G52" s="47"/>
      <c r="H52" s="1"/>
      <c r="I52" s="1"/>
      <c r="J52" s="1"/>
      <c r="K52" s="1"/>
    </row>
    <row r="53" spans="1:12" x14ac:dyDescent="0.2">
      <c r="A53" s="1"/>
      <c r="B53" s="1"/>
      <c r="C53" s="1"/>
      <c r="D53" s="1"/>
      <c r="E53" s="1"/>
      <c r="F53" s="1"/>
      <c r="G53" s="1"/>
      <c r="H53" s="1"/>
      <c r="I53" s="1"/>
      <c r="J53" s="1"/>
      <c r="K53" s="1"/>
    </row>
    <row r="54" spans="1:12" x14ac:dyDescent="0.2">
      <c r="A54" s="1"/>
      <c r="B54" s="1"/>
      <c r="C54" s="1"/>
      <c r="D54" s="1"/>
      <c r="E54" s="1"/>
      <c r="F54" s="1"/>
      <c r="G54" s="1"/>
      <c r="H54" s="1"/>
      <c r="I54" s="1"/>
      <c r="J54" s="1"/>
      <c r="K54" s="1"/>
    </row>
    <row r="55" spans="1:12" x14ac:dyDescent="0.2">
      <c r="A55" s="1"/>
      <c r="B55" s="1"/>
      <c r="C55" s="1"/>
      <c r="D55" s="1"/>
      <c r="E55" s="1"/>
      <c r="F55" s="1"/>
      <c r="G55" s="1"/>
      <c r="H55" s="1"/>
      <c r="I55" s="1"/>
      <c r="J55" s="1"/>
      <c r="K55" s="1"/>
    </row>
  </sheetData>
  <pageMargins left="0.55118110236220474" right="0.55118110236220474" top="0.39370078740157483" bottom="0.39370078740157483" header="0.31496062992125984" footer="0.51181102362204722"/>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indexed="19"/>
  </sheetPr>
  <dimension ref="A1:O53"/>
  <sheetViews>
    <sheetView topLeftCell="A14" workbookViewId="0">
      <selection activeCell="E25" sqref="E25"/>
    </sheetView>
  </sheetViews>
  <sheetFormatPr defaultRowHeight="12.75" x14ac:dyDescent="0.2"/>
  <cols>
    <col min="1" max="1" width="28.5703125" customWidth="1"/>
    <col min="2" max="2" width="11.85546875" style="62" customWidth="1"/>
    <col min="3" max="3" width="11.5703125" style="62" customWidth="1"/>
    <col min="4" max="4" width="10.42578125" style="62" customWidth="1"/>
    <col min="5" max="5" width="10.28515625" style="62" bestFit="1" customWidth="1"/>
    <col min="6" max="6" width="9.140625" style="62"/>
  </cols>
  <sheetData>
    <row r="1" spans="1:14" x14ac:dyDescent="0.2">
      <c r="A1" s="225" t="s">
        <v>434</v>
      </c>
      <c r="B1" s="724"/>
      <c r="C1" s="724"/>
      <c r="D1" s="724"/>
    </row>
    <row r="2" spans="1:14" x14ac:dyDescent="0.2">
      <c r="A2" s="225" t="s">
        <v>331</v>
      </c>
      <c r="B2" s="724"/>
      <c r="C2" s="724"/>
      <c r="D2" s="724"/>
    </row>
    <row r="3" spans="1:14" x14ac:dyDescent="0.2">
      <c r="A3" s="1443" t="s">
        <v>693</v>
      </c>
      <c r="B3" s="1444"/>
      <c r="C3" s="1444"/>
      <c r="D3" s="1444"/>
    </row>
    <row r="4" spans="1:14" ht="12.75" customHeight="1" x14ac:dyDescent="0.2">
      <c r="A4" s="75"/>
      <c r="B4" s="725" t="s">
        <v>329</v>
      </c>
      <c r="C4" s="325" t="s">
        <v>330</v>
      </c>
      <c r="D4" s="726" t="s">
        <v>244</v>
      </c>
    </row>
    <row r="5" spans="1:14" ht="12.75" customHeight="1" x14ac:dyDescent="0.2">
      <c r="B5" s="727" t="s">
        <v>694</v>
      </c>
      <c r="C5" s="727" t="s">
        <v>694</v>
      </c>
      <c r="D5" s="728"/>
      <c r="H5" s="41"/>
      <c r="I5" s="41"/>
      <c r="J5" s="41"/>
      <c r="K5" s="41"/>
      <c r="L5" s="41"/>
      <c r="M5" s="41"/>
    </row>
    <row r="6" spans="1:14" ht="12.75" customHeight="1" x14ac:dyDescent="0.2">
      <c r="A6" s="214" t="s">
        <v>29</v>
      </c>
      <c r="B6" s="728"/>
      <c r="C6" s="726"/>
      <c r="D6" s="728"/>
    </row>
    <row r="7" spans="1:14" ht="12.75" customHeight="1" x14ac:dyDescent="0.2">
      <c r="A7" s="215" t="s">
        <v>19</v>
      </c>
      <c r="B7" s="220">
        <f>'Ledger Receipts'!D123</f>
        <v>26210</v>
      </c>
      <c r="C7" s="62">
        <v>26210</v>
      </c>
      <c r="D7" s="223">
        <f>B7/C7</f>
        <v>1</v>
      </c>
    </row>
    <row r="8" spans="1:14" ht="12.75" customHeight="1" x14ac:dyDescent="0.2">
      <c r="A8" s="215" t="s">
        <v>31</v>
      </c>
      <c r="B8" s="220">
        <f>'Ledger Receipts'!E123</f>
        <v>42.86</v>
      </c>
      <c r="D8" s="223"/>
      <c r="I8" s="41"/>
      <c r="L8" s="80"/>
    </row>
    <row r="9" spans="1:14" ht="12.75" customHeight="1" x14ac:dyDescent="0.2">
      <c r="A9" s="215" t="s">
        <v>212</v>
      </c>
      <c r="B9" s="220">
        <f>'Ledger Receipts'!F123</f>
        <v>7247</v>
      </c>
      <c r="D9" s="223"/>
    </row>
    <row r="10" spans="1:14" ht="12.75" customHeight="1" x14ac:dyDescent="0.2">
      <c r="A10" s="215" t="s">
        <v>10</v>
      </c>
      <c r="B10" s="220">
        <f>'Ledger Receipts'!G123</f>
        <v>4208.93</v>
      </c>
      <c r="D10" s="223"/>
    </row>
    <row r="11" spans="1:14" ht="12.75" customHeight="1" x14ac:dyDescent="0.2">
      <c r="A11" s="215" t="s">
        <v>9</v>
      </c>
      <c r="B11" s="220">
        <f>'Ledger Receipts'!H123</f>
        <v>1045.26</v>
      </c>
      <c r="D11" s="223"/>
    </row>
    <row r="12" spans="1:14" ht="12.75" customHeight="1" x14ac:dyDescent="0.2">
      <c r="A12" s="216"/>
      <c r="B12" s="220"/>
      <c r="C12" s="325"/>
      <c r="D12" s="223"/>
    </row>
    <row r="13" spans="1:14" ht="12.75" customHeight="1" x14ac:dyDescent="0.2">
      <c r="A13" s="217" t="s">
        <v>32</v>
      </c>
      <c r="B13" s="730">
        <f>+SUM(B7:B11)</f>
        <v>38754.050000000003</v>
      </c>
      <c r="C13" s="730">
        <f>SUM(C7:C11)</f>
        <v>26210</v>
      </c>
      <c r="D13" s="224">
        <f>B13/C13</f>
        <v>1.478597863410912</v>
      </c>
    </row>
    <row r="14" spans="1:14" ht="12.75" customHeight="1" x14ac:dyDescent="0.25">
      <c r="A14" s="218"/>
      <c r="B14" s="729"/>
      <c r="C14" s="325"/>
      <c r="D14" s="223"/>
      <c r="H14" s="1"/>
      <c r="I14" s="37"/>
      <c r="J14" s="1"/>
      <c r="K14" s="19"/>
      <c r="L14" s="1"/>
      <c r="M14" s="1"/>
      <c r="N14" s="1"/>
    </row>
    <row r="15" spans="1:14" ht="12.75" customHeight="1" x14ac:dyDescent="0.2">
      <c r="A15" s="214" t="s">
        <v>33</v>
      </c>
      <c r="B15" s="729"/>
      <c r="C15" s="325"/>
      <c r="D15" s="223"/>
    </row>
    <row r="16" spans="1:14" ht="12.75" customHeight="1" x14ac:dyDescent="0.2">
      <c r="A16" s="601" t="s">
        <v>528</v>
      </c>
      <c r="B16" s="220">
        <f>'Cash book'!L197</f>
        <v>10914.15</v>
      </c>
      <c r="C16" s="62">
        <f>Budget!C12</f>
        <v>9845</v>
      </c>
      <c r="D16" s="223">
        <f t="shared" ref="D16:D21" si="0">B16/C16</f>
        <v>1.1085982732351447</v>
      </c>
    </row>
    <row r="17" spans="1:15" ht="12.75" customHeight="1" x14ac:dyDescent="0.2">
      <c r="A17" s="601" t="s">
        <v>533</v>
      </c>
      <c r="B17" s="220">
        <f>'Cash book'!M197</f>
        <v>3069.0400000000004</v>
      </c>
      <c r="C17" s="62">
        <f>Budget!C34</f>
        <v>3232</v>
      </c>
      <c r="D17" s="223">
        <f t="shared" si="0"/>
        <v>0.9495792079207922</v>
      </c>
    </row>
    <row r="18" spans="1:15" ht="12.75" customHeight="1" x14ac:dyDescent="0.2">
      <c r="A18" s="601" t="s">
        <v>558</v>
      </c>
      <c r="B18" s="220">
        <f>'Cash book'!N197</f>
        <v>7874.3</v>
      </c>
      <c r="C18" s="62">
        <f>Budget!C41</f>
        <v>5775</v>
      </c>
      <c r="D18" s="223">
        <f t="shared" si="0"/>
        <v>1.3635151515151516</v>
      </c>
    </row>
    <row r="19" spans="1:15" ht="12.75" customHeight="1" x14ac:dyDescent="0.2">
      <c r="A19" s="601" t="s">
        <v>560</v>
      </c>
      <c r="B19" s="220">
        <f>'Cash book'!O197</f>
        <v>1418.15</v>
      </c>
      <c r="C19" s="62">
        <f>Budget!C48</f>
        <v>1260</v>
      </c>
      <c r="D19" s="223">
        <f t="shared" si="0"/>
        <v>1.1255158730158732</v>
      </c>
    </row>
    <row r="20" spans="1:15" ht="12.75" customHeight="1" x14ac:dyDescent="0.2">
      <c r="A20" s="601" t="s">
        <v>183</v>
      </c>
      <c r="B20" s="220">
        <f>'Cash book'!P197</f>
        <v>551.24</v>
      </c>
      <c r="C20" s="62">
        <f>Budget!C55</f>
        <v>583</v>
      </c>
      <c r="D20" s="223">
        <f t="shared" si="0"/>
        <v>0.94552315608919379</v>
      </c>
    </row>
    <row r="21" spans="1:15" ht="12.75" customHeight="1" x14ac:dyDescent="0.2">
      <c r="A21" s="601" t="s">
        <v>580</v>
      </c>
      <c r="B21" s="220">
        <f>'Cash book'!Q197</f>
        <v>2175</v>
      </c>
      <c r="C21" s="62">
        <f>Budget!C59</f>
        <v>2600</v>
      </c>
      <c r="D21" s="223">
        <f t="shared" si="0"/>
        <v>0.83653846153846156</v>
      </c>
    </row>
    <row r="22" spans="1:15" ht="12.75" customHeight="1" x14ac:dyDescent="0.2">
      <c r="A22" s="601" t="s">
        <v>467</v>
      </c>
      <c r="B22" s="220">
        <f>'Cash book'!R197</f>
        <v>3026.8</v>
      </c>
      <c r="C22" s="62">
        <f>Budget!C64</f>
        <v>2815</v>
      </c>
      <c r="D22" s="223">
        <f>B22/C22</f>
        <v>1.0752397868561279</v>
      </c>
    </row>
    <row r="23" spans="1:15" ht="12.75" customHeight="1" x14ac:dyDescent="0.2">
      <c r="A23" s="601" t="s">
        <v>298</v>
      </c>
      <c r="B23" s="220">
        <f>'Cash book'!S197</f>
        <v>259.99</v>
      </c>
      <c r="C23" s="62">
        <f>Budget!C67</f>
        <v>100</v>
      </c>
      <c r="D23" s="223">
        <f>B23/C23</f>
        <v>2.5998999999999999</v>
      </c>
      <c r="G23" s="709"/>
    </row>
    <row r="24" spans="1:15" ht="12.75" customHeight="1" x14ac:dyDescent="0.3">
      <c r="A24" s="601" t="s">
        <v>703</v>
      </c>
      <c r="B24" s="220">
        <f>'Cash book'!T197</f>
        <v>10158.35</v>
      </c>
      <c r="C24" s="62">
        <f>Budget!C72</f>
        <v>7060</v>
      </c>
      <c r="D24" s="650" t="s">
        <v>475</v>
      </c>
      <c r="I24" s="1164"/>
    </row>
    <row r="25" spans="1:15" s="1" customFormat="1" ht="12.75" customHeight="1" x14ac:dyDescent="0.2">
      <c r="A25" s="1" t="s">
        <v>577</v>
      </c>
      <c r="B25" s="29">
        <f>'Cash book'!U197</f>
        <v>1053.3400000000001</v>
      </c>
      <c r="C25" s="29">
        <f>Budget!C78</f>
        <v>15476.04</v>
      </c>
      <c r="D25" s="746"/>
      <c r="E25" s="29"/>
      <c r="F25" s="29"/>
    </row>
    <row r="26" spans="1:15" ht="12.75" customHeight="1" x14ac:dyDescent="0.2">
      <c r="A26" s="601" t="s">
        <v>477</v>
      </c>
      <c r="B26" s="729">
        <f>'Cash book'!H197</f>
        <v>4691.2700000000004</v>
      </c>
      <c r="C26" s="325"/>
      <c r="D26" s="664"/>
    </row>
    <row r="27" spans="1:15" ht="12.75" customHeight="1" x14ac:dyDescent="0.2">
      <c r="A27" s="694"/>
      <c r="B27" s="729"/>
      <c r="C27" s="731"/>
      <c r="D27" s="664"/>
    </row>
    <row r="28" spans="1:15" ht="12.75" customHeight="1" x14ac:dyDescent="0.2">
      <c r="A28" s="217" t="s">
        <v>35</v>
      </c>
      <c r="B28" s="732">
        <f>SUM(B16:B26)</f>
        <v>45191.630000000005</v>
      </c>
      <c r="C28" s="730">
        <f>SUM(C16:C24)</f>
        <v>33270</v>
      </c>
      <c r="D28" s="665">
        <f>B28/C28</f>
        <v>1.3583297264803127</v>
      </c>
    </row>
    <row r="29" spans="1:15" ht="12.75" customHeight="1" x14ac:dyDescent="0.2">
      <c r="A29" s="41"/>
      <c r="B29" s="733"/>
      <c r="C29" s="729"/>
      <c r="D29" s="664"/>
    </row>
    <row r="30" spans="1:15" ht="12.75" customHeight="1" x14ac:dyDescent="0.2">
      <c r="A30" s="213" t="s">
        <v>42</v>
      </c>
      <c r="B30" s="325"/>
      <c r="C30" s="725"/>
      <c r="D30" s="664"/>
      <c r="F30" s="734"/>
      <c r="G30" s="710"/>
      <c r="H30" s="710"/>
      <c r="I30" s="710"/>
      <c r="J30" s="710"/>
    </row>
    <row r="31" spans="1:15" ht="12.75" customHeight="1" x14ac:dyDescent="0.2">
      <c r="A31" s="43"/>
      <c r="B31" s="725"/>
      <c r="C31" s="725"/>
      <c r="D31" s="728"/>
      <c r="F31" s="734"/>
      <c r="G31" s="711"/>
      <c r="H31" s="710"/>
      <c r="I31" s="710"/>
      <c r="J31" s="710"/>
      <c r="L31" s="709"/>
      <c r="O31" s="662"/>
    </row>
    <row r="32" spans="1:15" ht="12.75" customHeight="1" x14ac:dyDescent="0.2">
      <c r="A32" s="601" t="s">
        <v>676</v>
      </c>
      <c r="B32" s="725"/>
      <c r="C32" s="729">
        <f>'Ledger Receipts'!M7</f>
        <v>22536.04</v>
      </c>
      <c r="D32" s="728"/>
      <c r="F32" s="734">
        <f>C32+B9-B25-'Ledger Receipts'!F9</f>
        <v>28729.7</v>
      </c>
      <c r="G32" s="711"/>
      <c r="H32" s="710"/>
      <c r="I32" s="710"/>
      <c r="J32" s="710"/>
      <c r="L32" s="709"/>
      <c r="O32" s="662"/>
    </row>
    <row r="33" spans="1:15" ht="12.75" customHeight="1" x14ac:dyDescent="0.2">
      <c r="A33" s="41" t="s">
        <v>36</v>
      </c>
      <c r="B33" s="725"/>
      <c r="C33" s="729">
        <f>+SUM(B7:B12)</f>
        <v>38754.050000000003</v>
      </c>
      <c r="D33" s="728"/>
      <c r="F33" s="734"/>
      <c r="G33" s="711"/>
      <c r="H33" s="710"/>
      <c r="I33" s="710"/>
      <c r="J33" s="710"/>
      <c r="L33" s="709"/>
      <c r="O33" s="662"/>
    </row>
    <row r="34" spans="1:15" ht="12.75" customHeight="1" x14ac:dyDescent="0.2">
      <c r="A34" s="41" t="s">
        <v>37</v>
      </c>
      <c r="B34" s="725"/>
      <c r="C34" s="729">
        <f>B28</f>
        <v>45191.630000000005</v>
      </c>
      <c r="D34" s="728"/>
      <c r="F34" s="734"/>
      <c r="G34" s="711"/>
      <c r="H34" s="710"/>
      <c r="I34" s="710"/>
      <c r="J34" s="710"/>
      <c r="L34" s="709"/>
      <c r="O34" s="662"/>
    </row>
    <row r="35" spans="1:15" ht="12.75" customHeight="1" x14ac:dyDescent="0.2">
      <c r="A35" s="41"/>
      <c r="B35" s="725"/>
      <c r="C35" s="735"/>
      <c r="D35" s="728"/>
      <c r="F35" s="734"/>
      <c r="G35" s="711"/>
      <c r="H35" s="710"/>
      <c r="I35" s="710"/>
      <c r="J35" s="710"/>
      <c r="O35" s="662"/>
    </row>
    <row r="36" spans="1:15" ht="12.75" customHeight="1" thickBot="1" x14ac:dyDescent="0.25">
      <c r="A36" s="41" t="s">
        <v>692</v>
      </c>
      <c r="B36" s="725"/>
      <c r="C36" s="736">
        <f>+C32+C33-C34</f>
        <v>16098.46</v>
      </c>
      <c r="D36" s="728"/>
      <c r="F36" s="734"/>
      <c r="G36" s="711"/>
      <c r="H36" s="710"/>
      <c r="I36" s="710"/>
      <c r="J36" s="710"/>
    </row>
    <row r="37" spans="1:15" ht="12.75" customHeight="1" x14ac:dyDescent="0.2">
      <c r="A37" s="54"/>
      <c r="B37" s="737"/>
      <c r="C37" s="738"/>
      <c r="D37" s="728"/>
      <c r="F37" s="734"/>
      <c r="G37" s="711">
        <f>B8</f>
        <v>42.86</v>
      </c>
      <c r="H37" s="710"/>
      <c r="I37" s="710"/>
      <c r="J37" s="710"/>
    </row>
    <row r="38" spans="1:15" ht="12.75" customHeight="1" x14ac:dyDescent="0.2">
      <c r="A38" s="55" t="s">
        <v>38</v>
      </c>
      <c r="B38" s="728"/>
      <c r="C38" s="728"/>
      <c r="D38" s="739"/>
      <c r="E38" s="740"/>
      <c r="F38" s="734"/>
      <c r="G38" s="711">
        <f>G36+G37</f>
        <v>42.86</v>
      </c>
      <c r="H38" s="710"/>
      <c r="I38" s="710"/>
      <c r="J38" s="710"/>
    </row>
    <row r="39" spans="1:15" ht="12.75" customHeight="1" x14ac:dyDescent="0.2">
      <c r="A39" s="56"/>
      <c r="B39" s="728"/>
      <c r="C39" s="728"/>
      <c r="D39" s="728"/>
      <c r="E39" s="741"/>
    </row>
    <row r="40" spans="1:15" ht="12.75" customHeight="1" x14ac:dyDescent="0.2">
      <c r="A40" s="56" t="s">
        <v>39</v>
      </c>
      <c r="B40" s="728"/>
      <c r="C40" s="728"/>
      <c r="D40" s="76">
        <f>'Ledger Receipts'!I110</f>
        <v>1098.46</v>
      </c>
      <c r="E40" s="742"/>
    </row>
    <row r="41" spans="1:15" ht="12.75" customHeight="1" x14ac:dyDescent="0.2">
      <c r="A41" s="635" t="s">
        <v>691</v>
      </c>
      <c r="B41" s="728"/>
      <c r="C41" s="728"/>
      <c r="D41" s="76">
        <f>'Ledger Receipts'!I114</f>
        <v>0</v>
      </c>
      <c r="E41" s="742"/>
    </row>
    <row r="42" spans="1:15" ht="12.75" customHeight="1" x14ac:dyDescent="0.2">
      <c r="A42" s="56" t="s">
        <v>252</v>
      </c>
      <c r="B42" s="728"/>
      <c r="C42" s="728"/>
      <c r="D42" s="76">
        <f>'Ledger Receipts'!I111</f>
        <v>15000</v>
      </c>
      <c r="E42" s="742"/>
    </row>
    <row r="43" spans="1:15" ht="12.75" customHeight="1" x14ac:dyDescent="0.2">
      <c r="A43" s="56"/>
      <c r="B43" s="728"/>
      <c r="C43" s="728"/>
      <c r="D43" s="76">
        <f>'Ledger Receipts'!I112</f>
        <v>0</v>
      </c>
      <c r="E43" s="742"/>
    </row>
    <row r="44" spans="1:15" ht="12.75" customHeight="1" x14ac:dyDescent="0.2">
      <c r="A44" s="56"/>
      <c r="D44" s="62">
        <f>'Ledger Receipts'!I113</f>
        <v>0</v>
      </c>
      <c r="E44" s="742"/>
    </row>
    <row r="45" spans="1:15" ht="12.75" customHeight="1" x14ac:dyDescent="0.2">
      <c r="A45" s="43"/>
      <c r="B45" s="728"/>
      <c r="C45" s="728"/>
      <c r="D45" s="44"/>
      <c r="E45" s="742"/>
    </row>
    <row r="46" spans="1:15" ht="12.75" customHeight="1" x14ac:dyDescent="0.2">
      <c r="A46" s="54"/>
      <c r="B46" s="738"/>
      <c r="C46" s="738"/>
      <c r="D46" s="743"/>
      <c r="E46" s="744">
        <f>SUM(D40:D44)</f>
        <v>16098.46</v>
      </c>
    </row>
    <row r="47" spans="1:15" ht="12.75" customHeight="1" x14ac:dyDescent="0.2">
      <c r="A47" s="43" t="s">
        <v>40</v>
      </c>
      <c r="B47" s="728"/>
      <c r="C47" s="728"/>
      <c r="D47" s="728"/>
      <c r="E47" s="728"/>
    </row>
    <row r="48" spans="1:15" ht="12.75" customHeight="1" x14ac:dyDescent="0.2">
      <c r="A48" s="43" t="s">
        <v>436</v>
      </c>
      <c r="B48" s="728"/>
      <c r="C48" s="728"/>
      <c r="D48" s="728"/>
      <c r="E48" s="728"/>
    </row>
    <row r="49" spans="1:4" ht="12.75" customHeight="1" x14ac:dyDescent="0.2">
      <c r="A49" s="43"/>
      <c r="B49" s="728"/>
      <c r="C49" s="728"/>
      <c r="D49" s="728"/>
    </row>
    <row r="50" spans="1:4" ht="12.75" customHeight="1" x14ac:dyDescent="0.2">
      <c r="A50" s="60"/>
      <c r="B50" s="745"/>
      <c r="C50" s="745"/>
      <c r="D50" s="728"/>
    </row>
    <row r="51" spans="1:4" ht="12.75" customHeight="1" x14ac:dyDescent="0.2">
      <c r="A51" s="43"/>
      <c r="B51" s="728"/>
      <c r="C51" s="728"/>
      <c r="D51" s="728"/>
    </row>
    <row r="52" spans="1:4" x14ac:dyDescent="0.2">
      <c r="A52" s="43"/>
      <c r="B52" s="728"/>
      <c r="C52" s="728"/>
      <c r="D52" s="728"/>
    </row>
    <row r="53" spans="1:4" x14ac:dyDescent="0.2">
      <c r="A53" s="1"/>
      <c r="B53" s="29"/>
      <c r="C53" s="29"/>
      <c r="D53" s="29"/>
    </row>
  </sheetData>
  <mergeCells count="1">
    <mergeCell ref="A3:D3"/>
  </mergeCells>
  <printOptions horizontalCentered="1"/>
  <pageMargins left="0.15748031496062992" right="0.15748031496062992" top="0.59055118110236227" bottom="0.59055118110236227" header="0.31496062992125984" footer="0.51181102362204722"/>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indexed="14"/>
    <pageSetUpPr fitToPage="1"/>
  </sheetPr>
  <dimension ref="A1:H104"/>
  <sheetViews>
    <sheetView topLeftCell="A40" zoomScaleNormal="100" workbookViewId="0">
      <selection activeCell="J57" sqref="J57"/>
    </sheetView>
  </sheetViews>
  <sheetFormatPr defaultRowHeight="12.75" x14ac:dyDescent="0.2"/>
  <cols>
    <col min="1" max="1" width="29.42578125" customWidth="1"/>
    <col min="2" max="2" width="9.7109375" customWidth="1"/>
    <col min="3" max="3" width="2.5703125" customWidth="1"/>
    <col min="4" max="4" width="8.7109375" customWidth="1"/>
    <col min="5" max="5" width="14.42578125" hidden="1" customWidth="1"/>
    <col min="6" max="6" width="0" hidden="1" customWidth="1"/>
    <col min="7" max="7" width="9.140625" style="583"/>
    <col min="8" max="8" width="10.28515625" style="583" customWidth="1"/>
  </cols>
  <sheetData>
    <row r="1" spans="1:8" ht="20.25" x14ac:dyDescent="0.3">
      <c r="A1" s="85" t="s">
        <v>433</v>
      </c>
      <c r="B1" s="85"/>
      <c r="C1" s="86"/>
      <c r="D1" s="86"/>
    </row>
    <row r="2" spans="1:8" ht="18" x14ac:dyDescent="0.25">
      <c r="A2" s="140" t="s">
        <v>525</v>
      </c>
      <c r="B2" s="141"/>
      <c r="D2" s="90"/>
      <c r="H2" s="584"/>
    </row>
    <row r="3" spans="1:8" x14ac:dyDescent="0.2">
      <c r="F3" s="86" t="s">
        <v>461</v>
      </c>
    </row>
    <row r="4" spans="1:8" x14ac:dyDescent="0.2">
      <c r="A4" s="142" t="s">
        <v>168</v>
      </c>
      <c r="B4" s="142" t="s">
        <v>27</v>
      </c>
      <c r="C4" s="142"/>
      <c r="D4" s="142" t="s">
        <v>310</v>
      </c>
      <c r="E4" s="545" t="s">
        <v>458</v>
      </c>
      <c r="F4" s="576" t="s">
        <v>27</v>
      </c>
      <c r="G4" s="632" t="s">
        <v>27</v>
      </c>
      <c r="H4" s="632" t="s">
        <v>27</v>
      </c>
    </row>
    <row r="5" spans="1:8" ht="15" x14ac:dyDescent="0.25">
      <c r="A5" s="143"/>
      <c r="B5" s="143" t="s">
        <v>169</v>
      </c>
      <c r="C5" s="144"/>
      <c r="D5" s="144" t="s">
        <v>476</v>
      </c>
      <c r="E5" s="192" t="s">
        <v>452</v>
      </c>
      <c r="F5" s="577" t="s">
        <v>459</v>
      </c>
      <c r="G5" s="633" t="s">
        <v>483</v>
      </c>
      <c r="H5" s="633" t="s">
        <v>524</v>
      </c>
    </row>
    <row r="6" spans="1:8" x14ac:dyDescent="0.2">
      <c r="A6" s="145" t="s">
        <v>170</v>
      </c>
      <c r="B6" s="145"/>
      <c r="C6" s="146"/>
      <c r="D6" s="532"/>
      <c r="E6" s="389"/>
      <c r="F6" s="401"/>
      <c r="H6" s="852"/>
    </row>
    <row r="7" spans="1:8" x14ac:dyDescent="0.2">
      <c r="A7" s="147" t="s">
        <v>414</v>
      </c>
      <c r="B7" s="148" t="s">
        <v>89</v>
      </c>
      <c r="C7" s="149"/>
      <c r="D7" s="530">
        <v>3900</v>
      </c>
      <c r="E7" s="536">
        <v>5000</v>
      </c>
      <c r="F7" s="578">
        <v>5000</v>
      </c>
      <c r="G7" s="626">
        <v>4400</v>
      </c>
      <c r="H7" s="643">
        <f>11*15*52</f>
        <v>8580</v>
      </c>
    </row>
    <row r="8" spans="1:8" x14ac:dyDescent="0.2">
      <c r="A8" s="147" t="s">
        <v>263</v>
      </c>
      <c r="B8" s="148" t="s">
        <v>90</v>
      </c>
      <c r="C8" s="149"/>
      <c r="D8" s="530">
        <v>100</v>
      </c>
      <c r="E8" s="189">
        <v>30</v>
      </c>
      <c r="F8" s="194">
        <v>100</v>
      </c>
      <c r="G8" s="626">
        <v>100</v>
      </c>
      <c r="H8" s="643">
        <v>100</v>
      </c>
    </row>
    <row r="9" spans="1:8" x14ac:dyDescent="0.2">
      <c r="A9" s="147" t="s">
        <v>264</v>
      </c>
      <c r="B9" s="148" t="s">
        <v>91</v>
      </c>
      <c r="C9" s="149"/>
      <c r="D9" s="530">
        <v>260</v>
      </c>
      <c r="E9" s="537"/>
      <c r="F9" s="194"/>
      <c r="G9" s="626">
        <v>260</v>
      </c>
      <c r="H9" s="643">
        <v>300</v>
      </c>
    </row>
    <row r="10" spans="1:8" hidden="1" x14ac:dyDescent="0.2">
      <c r="A10" s="147"/>
      <c r="B10" s="146" t="s">
        <v>92</v>
      </c>
      <c r="C10" s="149"/>
      <c r="D10" s="530">
        <v>0</v>
      </c>
      <c r="E10" s="537"/>
      <c r="F10" s="194"/>
      <c r="G10" s="626"/>
      <c r="H10" s="626"/>
    </row>
    <row r="11" spans="1:8" hidden="1" x14ac:dyDescent="0.2">
      <c r="A11" s="151"/>
      <c r="B11" s="152" t="s">
        <v>265</v>
      </c>
      <c r="C11" s="149"/>
      <c r="D11" s="530">
        <v>0</v>
      </c>
      <c r="E11" s="295"/>
      <c r="F11" s="579"/>
      <c r="G11" s="626"/>
      <c r="H11" s="626"/>
    </row>
    <row r="12" spans="1:8" ht="13.5" thickBot="1" x14ac:dyDescent="0.25">
      <c r="A12" s="437" t="s">
        <v>173</v>
      </c>
      <c r="B12" s="153"/>
      <c r="C12" s="154"/>
      <c r="D12" s="175">
        <f>SUM(D7:D11)</f>
        <v>4260</v>
      </c>
      <c r="E12" s="538">
        <v>5030</v>
      </c>
      <c r="F12" s="580">
        <v>5100</v>
      </c>
      <c r="G12" s="627">
        <f>SUM(G7:G9)</f>
        <v>4760</v>
      </c>
      <c r="H12" s="627">
        <f>SUM(H7:H9)</f>
        <v>8980</v>
      </c>
    </row>
    <row r="13" spans="1:8" ht="13.5" thickTop="1" x14ac:dyDescent="0.2">
      <c r="A13" s="145" t="s">
        <v>270</v>
      </c>
      <c r="B13" s="145"/>
      <c r="C13" s="149"/>
      <c r="D13" s="530"/>
      <c r="E13" s="189"/>
      <c r="F13" s="194"/>
      <c r="G13" s="626"/>
      <c r="H13" s="626"/>
    </row>
    <row r="14" spans="1:8" x14ac:dyDescent="0.2">
      <c r="A14" s="156" t="s">
        <v>437</v>
      </c>
      <c r="B14" s="152" t="s">
        <v>93</v>
      </c>
      <c r="C14" s="149"/>
      <c r="D14" s="530">
        <v>40</v>
      </c>
      <c r="E14" s="189">
        <v>40</v>
      </c>
      <c r="F14" s="194">
        <v>50</v>
      </c>
      <c r="G14" s="626">
        <v>40</v>
      </c>
      <c r="H14" s="643">
        <v>35</v>
      </c>
    </row>
    <row r="15" spans="1:8" x14ac:dyDescent="0.2">
      <c r="A15" s="147" t="s">
        <v>438</v>
      </c>
      <c r="B15" s="148" t="s">
        <v>94</v>
      </c>
      <c r="C15" s="149"/>
      <c r="D15" s="530">
        <v>50</v>
      </c>
      <c r="E15" s="189">
        <v>350</v>
      </c>
      <c r="F15" s="194">
        <v>400</v>
      </c>
      <c r="G15" s="626">
        <v>50</v>
      </c>
      <c r="H15" s="643">
        <v>40</v>
      </c>
    </row>
    <row r="16" spans="1:8" x14ac:dyDescent="0.2">
      <c r="A16" s="156" t="s">
        <v>73</v>
      </c>
      <c r="B16" s="148" t="s">
        <v>95</v>
      </c>
      <c r="C16" s="149"/>
      <c r="D16" s="530">
        <v>300</v>
      </c>
      <c r="E16" s="189">
        <v>250</v>
      </c>
      <c r="F16" s="194">
        <v>500</v>
      </c>
      <c r="G16" s="626">
        <v>300</v>
      </c>
      <c r="H16" s="643">
        <v>300</v>
      </c>
    </row>
    <row r="17" spans="1:8" x14ac:dyDescent="0.2">
      <c r="A17" s="147" t="s">
        <v>279</v>
      </c>
      <c r="B17" s="148" t="s">
        <v>96</v>
      </c>
      <c r="C17" s="149"/>
      <c r="D17" s="530">
        <v>100</v>
      </c>
      <c r="E17" s="189">
        <v>35</v>
      </c>
      <c r="F17" s="194">
        <v>100</v>
      </c>
      <c r="G17" s="626">
        <v>100</v>
      </c>
      <c r="H17" s="643">
        <v>100</v>
      </c>
    </row>
    <row r="18" spans="1:8" hidden="1" x14ac:dyDescent="0.2">
      <c r="A18" s="156"/>
      <c r="B18" s="152" t="s">
        <v>97</v>
      </c>
      <c r="C18" s="149"/>
      <c r="D18" s="530">
        <v>0</v>
      </c>
      <c r="E18" s="189"/>
      <c r="F18" s="194"/>
      <c r="G18" s="626"/>
      <c r="H18" s="643">
        <v>330</v>
      </c>
    </row>
    <row r="19" spans="1:8" hidden="1" x14ac:dyDescent="0.2">
      <c r="A19" s="156"/>
      <c r="B19" s="152" t="s">
        <v>268</v>
      </c>
      <c r="C19" s="149"/>
      <c r="D19" s="530">
        <v>0</v>
      </c>
      <c r="E19" s="189"/>
      <c r="F19" s="194"/>
      <c r="G19" s="626"/>
      <c r="H19" s="626"/>
    </row>
    <row r="20" spans="1:8" ht="13.5" thickBot="1" x14ac:dyDescent="0.25">
      <c r="A20" s="437" t="s">
        <v>274</v>
      </c>
      <c r="B20" s="153"/>
      <c r="C20" s="154"/>
      <c r="D20" s="155">
        <f>SUM(D14:D19)</f>
        <v>490</v>
      </c>
      <c r="E20" s="539">
        <v>675</v>
      </c>
      <c r="F20" s="581">
        <v>1050</v>
      </c>
      <c r="G20" s="627">
        <f>SUM(G13:G17)</f>
        <v>490</v>
      </c>
      <c r="H20" s="627">
        <f>SUM(H14:H18)</f>
        <v>805</v>
      </c>
    </row>
    <row r="21" spans="1:8" ht="13.5" thickTop="1" x14ac:dyDescent="0.2">
      <c r="A21" s="145" t="s">
        <v>439</v>
      </c>
      <c r="B21" s="148"/>
      <c r="C21" s="149"/>
      <c r="D21" s="530"/>
      <c r="E21" s="189"/>
      <c r="F21" s="194"/>
      <c r="G21" s="626"/>
      <c r="H21" s="626"/>
    </row>
    <row r="22" spans="1:8" x14ac:dyDescent="0.2">
      <c r="A22" s="156"/>
      <c r="B22" s="148" t="s">
        <v>99</v>
      </c>
      <c r="C22" s="149"/>
      <c r="D22" s="530"/>
      <c r="E22" s="189">
        <v>63</v>
      </c>
      <c r="F22" s="194">
        <v>63</v>
      </c>
      <c r="G22" s="626"/>
      <c r="H22" s="643">
        <v>0</v>
      </c>
    </row>
    <row r="23" spans="1:8" x14ac:dyDescent="0.2">
      <c r="A23" s="156" t="s">
        <v>440</v>
      </c>
      <c r="B23" s="148" t="s">
        <v>100</v>
      </c>
      <c r="C23" s="149"/>
      <c r="D23" s="530">
        <v>2500</v>
      </c>
      <c r="E23" s="189">
        <v>1400</v>
      </c>
      <c r="F23" s="194">
        <v>2000</v>
      </c>
      <c r="G23" s="626">
        <v>2500</v>
      </c>
      <c r="H23" s="643">
        <v>2400</v>
      </c>
    </row>
    <row r="24" spans="1:8" x14ac:dyDescent="0.2">
      <c r="A24" s="156" t="s">
        <v>441</v>
      </c>
      <c r="B24" s="148" t="s">
        <v>101</v>
      </c>
      <c r="C24" s="149"/>
      <c r="D24" s="530">
        <v>680</v>
      </c>
      <c r="E24" s="189">
        <v>1250</v>
      </c>
      <c r="F24" s="194">
        <v>1250</v>
      </c>
      <c r="G24" s="626">
        <v>680</v>
      </c>
      <c r="H24" s="643">
        <f>170*4</f>
        <v>680</v>
      </c>
    </row>
    <row r="25" spans="1:8" x14ac:dyDescent="0.2">
      <c r="A25" s="156" t="s">
        <v>442</v>
      </c>
      <c r="B25" s="148" t="s">
        <v>273</v>
      </c>
      <c r="C25" s="149"/>
      <c r="D25" s="530">
        <v>310</v>
      </c>
      <c r="E25" s="189">
        <v>1025</v>
      </c>
      <c r="F25" s="194">
        <v>1200</v>
      </c>
      <c r="G25" s="626">
        <v>350</v>
      </c>
      <c r="H25" s="643">
        <v>350</v>
      </c>
    </row>
    <row r="26" spans="1:8" x14ac:dyDescent="0.2">
      <c r="A26" s="151" t="s">
        <v>443</v>
      </c>
      <c r="B26" s="148" t="s">
        <v>322</v>
      </c>
      <c r="C26" s="149"/>
      <c r="D26" s="530">
        <v>1000</v>
      </c>
      <c r="E26" s="189">
        <v>500</v>
      </c>
      <c r="F26" s="194">
        <v>1000</v>
      </c>
      <c r="G26" s="626">
        <v>1000</v>
      </c>
      <c r="H26" s="643">
        <v>1600</v>
      </c>
    </row>
    <row r="27" spans="1:8" ht="13.5" thickBot="1" x14ac:dyDescent="0.25">
      <c r="A27" s="437" t="s">
        <v>444</v>
      </c>
      <c r="B27" s="153"/>
      <c r="C27" s="154"/>
      <c r="D27" s="155">
        <f>SUM(D22:D26)</f>
        <v>4490</v>
      </c>
      <c r="E27" s="539">
        <v>4238</v>
      </c>
      <c r="F27" s="581">
        <v>5513</v>
      </c>
      <c r="G27" s="627">
        <f>SUM(G22:G26)</f>
        <v>4530</v>
      </c>
      <c r="H27" s="627">
        <f>SUM(H22:H26)</f>
        <v>5030</v>
      </c>
    </row>
    <row r="28" spans="1:8" ht="13.5" thickTop="1" x14ac:dyDescent="0.2">
      <c r="A28" s="157" t="s">
        <v>187</v>
      </c>
      <c r="B28" s="152"/>
      <c r="C28" s="149"/>
      <c r="D28" s="530"/>
      <c r="E28" s="189"/>
      <c r="F28" s="194"/>
      <c r="G28" s="626"/>
      <c r="H28" s="626"/>
    </row>
    <row r="29" spans="1:8" x14ac:dyDescent="0.2">
      <c r="A29" s="156" t="s">
        <v>276</v>
      </c>
      <c r="B29" s="152" t="s">
        <v>103</v>
      </c>
      <c r="C29" s="149"/>
      <c r="D29" s="530">
        <v>80</v>
      </c>
      <c r="E29" s="189">
        <v>44</v>
      </c>
      <c r="F29" s="194">
        <v>50</v>
      </c>
      <c r="G29" s="626">
        <v>80</v>
      </c>
      <c r="H29" s="643">
        <v>80</v>
      </c>
    </row>
    <row r="30" spans="1:8" x14ac:dyDescent="0.2">
      <c r="A30" s="156" t="s">
        <v>486</v>
      </c>
      <c r="B30" s="152" t="s">
        <v>104</v>
      </c>
      <c r="C30" s="149"/>
      <c r="D30" s="530"/>
      <c r="E30" s="189"/>
      <c r="F30" s="194"/>
      <c r="G30" s="626"/>
      <c r="H30" s="626"/>
    </row>
    <row r="31" spans="1:8" ht="13.5" thickBot="1" x14ac:dyDescent="0.25">
      <c r="A31" s="437" t="s">
        <v>190</v>
      </c>
      <c r="B31" s="158"/>
      <c r="C31" s="154"/>
      <c r="D31" s="155">
        <f>SUM(D29:D30)</f>
        <v>80</v>
      </c>
      <c r="E31" s="539">
        <v>44</v>
      </c>
      <c r="F31" s="581">
        <v>50</v>
      </c>
      <c r="G31" s="627">
        <f>SUM(G28:G30)</f>
        <v>80</v>
      </c>
      <c r="H31" s="627">
        <f>SUM(H29)</f>
        <v>80</v>
      </c>
    </row>
    <row r="32" spans="1:8" ht="13.5" thickTop="1" x14ac:dyDescent="0.2">
      <c r="A32" s="157" t="s">
        <v>445</v>
      </c>
      <c r="B32" s="152"/>
      <c r="C32" s="149"/>
      <c r="D32" s="530"/>
      <c r="E32" s="189"/>
      <c r="F32" s="194"/>
      <c r="G32" s="626"/>
      <c r="H32" s="626"/>
    </row>
    <row r="33" spans="1:8" x14ac:dyDescent="0.2">
      <c r="A33" s="156" t="s">
        <v>446</v>
      </c>
      <c r="B33" s="152" t="s">
        <v>110</v>
      </c>
      <c r="C33" s="149"/>
      <c r="D33" s="530">
        <v>1550</v>
      </c>
      <c r="E33" s="189">
        <v>980</v>
      </c>
      <c r="F33" s="194">
        <v>1000</v>
      </c>
      <c r="G33" s="626">
        <v>1550</v>
      </c>
      <c r="H33" s="643">
        <v>1800</v>
      </c>
    </row>
    <row r="34" spans="1:8" x14ac:dyDescent="0.2">
      <c r="A34" s="156" t="s">
        <v>447</v>
      </c>
      <c r="B34" s="152" t="s">
        <v>111</v>
      </c>
      <c r="C34" s="149"/>
      <c r="D34" s="530">
        <v>1500</v>
      </c>
      <c r="E34" s="189">
        <v>1500</v>
      </c>
      <c r="F34" s="194">
        <v>1500</v>
      </c>
      <c r="G34" s="628">
        <v>1500</v>
      </c>
      <c r="H34" s="853">
        <v>1600</v>
      </c>
    </row>
    <row r="35" spans="1:8" ht="14.25" hidden="1" customHeight="1" x14ac:dyDescent="0.2">
      <c r="A35" s="156"/>
      <c r="B35" s="152" t="s">
        <v>112</v>
      </c>
      <c r="C35" s="149"/>
      <c r="D35" s="530">
        <v>0</v>
      </c>
      <c r="E35" s="189"/>
      <c r="F35" s="194"/>
      <c r="G35" s="626"/>
      <c r="H35" s="626"/>
    </row>
    <row r="36" spans="1:8" hidden="1" x14ac:dyDescent="0.2">
      <c r="A36" s="156"/>
      <c r="B36" s="152" t="s">
        <v>113</v>
      </c>
      <c r="C36" s="149"/>
      <c r="D36" s="530">
        <v>0</v>
      </c>
      <c r="E36" s="189"/>
      <c r="F36" s="194"/>
      <c r="G36" s="626"/>
      <c r="H36" s="626"/>
    </row>
    <row r="37" spans="1:8" hidden="1" x14ac:dyDescent="0.2">
      <c r="A37" s="156"/>
      <c r="B37" s="152" t="s">
        <v>114</v>
      </c>
      <c r="C37" s="149"/>
      <c r="D37" s="530">
        <v>0</v>
      </c>
      <c r="E37" s="189"/>
      <c r="F37" s="194"/>
      <c r="G37" s="626"/>
      <c r="H37" s="626"/>
    </row>
    <row r="38" spans="1:8" hidden="1" x14ac:dyDescent="0.2">
      <c r="A38" s="156"/>
      <c r="B38" s="152" t="s">
        <v>241</v>
      </c>
      <c r="C38" s="149"/>
      <c r="D38" s="530">
        <v>0</v>
      </c>
      <c r="E38" s="189"/>
      <c r="F38" s="194"/>
      <c r="G38" s="626"/>
      <c r="H38" s="626"/>
    </row>
    <row r="39" spans="1:8" ht="13.5" thickBot="1" x14ac:dyDescent="0.25">
      <c r="A39" s="437" t="s">
        <v>448</v>
      </c>
      <c r="B39" s="158"/>
      <c r="C39" s="154"/>
      <c r="D39" s="155">
        <f>SUM(D33:D38)</f>
        <v>3050</v>
      </c>
      <c r="E39" s="539">
        <v>2480</v>
      </c>
      <c r="F39" s="581">
        <v>2500</v>
      </c>
      <c r="G39" s="627">
        <f>SUM(G33:G34)</f>
        <v>3050</v>
      </c>
      <c r="H39" s="627">
        <f>SUM(H33:H34)</f>
        <v>3400</v>
      </c>
    </row>
    <row r="40" spans="1:8" ht="13.5" thickTop="1" x14ac:dyDescent="0.2">
      <c r="A40" s="157" t="s">
        <v>181</v>
      </c>
      <c r="B40" s="159"/>
      <c r="C40" s="149"/>
      <c r="D40" s="530"/>
      <c r="E40" s="540"/>
      <c r="F40" s="311"/>
      <c r="G40" s="626"/>
      <c r="H40" s="626"/>
    </row>
    <row r="41" spans="1:8" x14ac:dyDescent="0.2">
      <c r="A41" s="156" t="s">
        <v>282</v>
      </c>
      <c r="B41" s="148" t="s">
        <v>117</v>
      </c>
      <c r="C41" s="149"/>
      <c r="D41" s="530">
        <v>100</v>
      </c>
      <c r="E41" s="542">
        <v>0</v>
      </c>
      <c r="F41" s="194">
        <v>0</v>
      </c>
      <c r="G41" s="626">
        <v>600</v>
      </c>
      <c r="H41" s="643">
        <v>1000</v>
      </c>
    </row>
    <row r="42" spans="1:8" x14ac:dyDescent="0.2">
      <c r="A42" s="156" t="s">
        <v>76</v>
      </c>
      <c r="B42" s="148" t="s">
        <v>118</v>
      </c>
      <c r="C42" s="149"/>
      <c r="D42" s="530">
        <v>400</v>
      </c>
      <c r="E42" s="543">
        <v>385</v>
      </c>
      <c r="F42" s="194">
        <v>500</v>
      </c>
      <c r="G42" s="626">
        <v>400</v>
      </c>
      <c r="H42" s="854">
        <v>350</v>
      </c>
    </row>
    <row r="43" spans="1:8" x14ac:dyDescent="0.2">
      <c r="A43" s="156" t="s">
        <v>77</v>
      </c>
      <c r="B43" s="152" t="s">
        <v>119</v>
      </c>
      <c r="C43" s="149"/>
      <c r="D43" s="530">
        <v>1400</v>
      </c>
      <c r="E43" s="542">
        <v>1972</v>
      </c>
      <c r="F43" s="194">
        <v>2500</v>
      </c>
      <c r="G43" s="626">
        <v>1450</v>
      </c>
      <c r="H43" s="643">
        <v>1000</v>
      </c>
    </row>
    <row r="44" spans="1:8" x14ac:dyDescent="0.2">
      <c r="A44" s="156" t="s">
        <v>79</v>
      </c>
      <c r="B44" s="152" t="s">
        <v>120</v>
      </c>
      <c r="C44" s="149"/>
      <c r="D44" s="530">
        <v>0</v>
      </c>
      <c r="E44" s="542">
        <v>0</v>
      </c>
      <c r="F44" s="194">
        <v>0</v>
      </c>
      <c r="G44" s="626"/>
      <c r="H44" s="643"/>
    </row>
    <row r="45" spans="1:8" x14ac:dyDescent="0.2">
      <c r="A45" s="156" t="s">
        <v>141</v>
      </c>
      <c r="B45" s="152" t="s">
        <v>121</v>
      </c>
      <c r="C45" s="149"/>
      <c r="D45" s="530">
        <v>0</v>
      </c>
      <c r="E45" s="542">
        <v>0</v>
      </c>
      <c r="F45" s="194">
        <v>0</v>
      </c>
      <c r="G45" s="626"/>
      <c r="H45" s="643"/>
    </row>
    <row r="46" spans="1:8" x14ac:dyDescent="0.2">
      <c r="A46" s="151" t="s">
        <v>418</v>
      </c>
      <c r="B46" s="152" t="s">
        <v>419</v>
      </c>
      <c r="C46" s="149"/>
      <c r="D46" s="530">
        <v>70</v>
      </c>
      <c r="E46" s="542">
        <v>60</v>
      </c>
      <c r="F46" s="194">
        <v>75</v>
      </c>
      <c r="G46" s="626">
        <v>70</v>
      </c>
      <c r="H46" s="643">
        <v>70</v>
      </c>
    </row>
    <row r="47" spans="1:8" ht="13.5" thickBot="1" x14ac:dyDescent="0.25">
      <c r="A47" s="437" t="s">
        <v>182</v>
      </c>
      <c r="B47" s="153"/>
      <c r="C47" s="154"/>
      <c r="D47" s="155">
        <f>SUM(D41:D46)</f>
        <v>1970</v>
      </c>
      <c r="E47" s="539">
        <v>2417</v>
      </c>
      <c r="F47" s="581">
        <v>3075</v>
      </c>
      <c r="G47" s="627">
        <f>SUM(G41:G46)</f>
        <v>2520</v>
      </c>
      <c r="H47" s="627">
        <f>SUM(H41:H46)</f>
        <v>2420</v>
      </c>
    </row>
    <row r="48" spans="1:8" ht="13.5" thickTop="1" x14ac:dyDescent="0.2">
      <c r="A48" s="157" t="s">
        <v>58</v>
      </c>
      <c r="B48" s="152"/>
      <c r="C48" s="149"/>
      <c r="D48" s="530"/>
      <c r="E48" s="542"/>
      <c r="F48" s="194"/>
      <c r="G48" s="626"/>
      <c r="H48" s="626"/>
    </row>
    <row r="49" spans="1:8" x14ac:dyDescent="0.2">
      <c r="A49" s="156" t="s">
        <v>80</v>
      </c>
      <c r="B49" s="152" t="s">
        <v>115</v>
      </c>
      <c r="C49" s="149"/>
      <c r="D49" s="530">
        <v>6000</v>
      </c>
      <c r="E49" s="542">
        <v>5900</v>
      </c>
      <c r="F49" s="194">
        <v>5900</v>
      </c>
      <c r="G49" s="626">
        <v>6000</v>
      </c>
      <c r="H49" s="643">
        <f>6.25*24</f>
        <v>150</v>
      </c>
    </row>
    <row r="50" spans="1:8" ht="13.5" thickBot="1" x14ac:dyDescent="0.25">
      <c r="A50" s="437" t="s">
        <v>283</v>
      </c>
      <c r="B50" s="158"/>
      <c r="C50" s="154"/>
      <c r="D50" s="155">
        <f>SUM(D48:D49)</f>
        <v>6000</v>
      </c>
      <c r="E50" s="539">
        <v>5900</v>
      </c>
      <c r="F50" s="581">
        <v>5900</v>
      </c>
      <c r="G50" s="627">
        <f>SUM(G49)</f>
        <v>6000</v>
      </c>
      <c r="H50" s="627">
        <f>SUM(H49)</f>
        <v>150</v>
      </c>
    </row>
    <row r="51" spans="1:8" ht="13.5" thickTop="1" x14ac:dyDescent="0.2">
      <c r="A51" s="157" t="s">
        <v>183</v>
      </c>
      <c r="B51" s="152"/>
      <c r="C51" s="149"/>
      <c r="D51" s="530"/>
      <c r="E51" s="542"/>
      <c r="F51" s="194"/>
      <c r="G51" s="626"/>
      <c r="H51" s="626"/>
    </row>
    <row r="52" spans="1:8" x14ac:dyDescent="0.2">
      <c r="A52" s="156" t="s">
        <v>449</v>
      </c>
      <c r="B52" s="152" t="s">
        <v>125</v>
      </c>
      <c r="C52" s="149"/>
      <c r="D52" s="530">
        <v>530</v>
      </c>
      <c r="E52" s="542">
        <v>512</v>
      </c>
      <c r="F52" s="194">
        <v>520</v>
      </c>
      <c r="G52" s="626">
        <v>530</v>
      </c>
      <c r="H52" s="643">
        <v>550</v>
      </c>
    </row>
    <row r="53" spans="1:8" x14ac:dyDescent="0.2">
      <c r="A53" s="156" t="s">
        <v>284</v>
      </c>
      <c r="B53" s="148" t="s">
        <v>285</v>
      </c>
      <c r="C53" s="149"/>
      <c r="D53" s="530">
        <v>8</v>
      </c>
      <c r="E53" s="542">
        <v>18</v>
      </c>
      <c r="F53" s="194">
        <v>18</v>
      </c>
      <c r="G53" s="626">
        <v>8</v>
      </c>
      <c r="H53" s="643">
        <v>8</v>
      </c>
    </row>
    <row r="54" spans="1:8" x14ac:dyDescent="0.2">
      <c r="A54" s="156" t="s">
        <v>286</v>
      </c>
      <c r="B54" s="148" t="s">
        <v>287</v>
      </c>
      <c r="C54" s="149"/>
      <c r="D54" s="530">
        <v>50</v>
      </c>
      <c r="E54" s="542">
        <v>50</v>
      </c>
      <c r="F54" s="194">
        <v>50</v>
      </c>
      <c r="G54" s="626">
        <v>50</v>
      </c>
      <c r="H54" s="643">
        <v>20</v>
      </c>
    </row>
    <row r="55" spans="1:8" x14ac:dyDescent="0.2">
      <c r="A55" s="156" t="s">
        <v>289</v>
      </c>
      <c r="B55" s="152" t="s">
        <v>288</v>
      </c>
      <c r="C55" s="149"/>
      <c r="D55" s="530"/>
      <c r="E55" s="542">
        <v>29</v>
      </c>
      <c r="F55" s="194">
        <v>29</v>
      </c>
      <c r="G55" s="626"/>
      <c r="H55" s="643">
        <v>20</v>
      </c>
    </row>
    <row r="56" spans="1:8" x14ac:dyDescent="0.2">
      <c r="A56" s="156" t="s">
        <v>9</v>
      </c>
      <c r="B56" s="152" t="s">
        <v>290</v>
      </c>
      <c r="C56" s="443"/>
      <c r="D56" s="530">
        <v>19.16</v>
      </c>
      <c r="E56" s="542">
        <v>16</v>
      </c>
      <c r="F56" s="194">
        <v>20</v>
      </c>
      <c r="G56" s="626">
        <v>20</v>
      </c>
      <c r="H56" s="643">
        <v>20</v>
      </c>
    </row>
    <row r="57" spans="1:8" ht="13.5" thickBot="1" x14ac:dyDescent="0.25">
      <c r="A57" s="437" t="s">
        <v>185</v>
      </c>
      <c r="B57" s="153"/>
      <c r="C57" s="154"/>
      <c r="D57" s="535">
        <f>SUM(D52:D56)</f>
        <v>607.16</v>
      </c>
      <c r="E57" s="534">
        <v>625</v>
      </c>
      <c r="F57" s="581">
        <v>637</v>
      </c>
      <c r="G57" s="627">
        <f>SUM(G52:G56)</f>
        <v>608</v>
      </c>
      <c r="H57" s="627">
        <f>SUM(H52:H56)</f>
        <v>618</v>
      </c>
    </row>
    <row r="58" spans="1:8" ht="13.5" thickTop="1" x14ac:dyDescent="0.2">
      <c r="A58" s="142" t="s">
        <v>168</v>
      </c>
      <c r="B58" s="142" t="s">
        <v>27</v>
      </c>
      <c r="C58" s="142"/>
      <c r="D58" s="162" t="s">
        <v>311</v>
      </c>
      <c r="E58" s="545" t="s">
        <v>458</v>
      </c>
      <c r="F58" s="576" t="s">
        <v>27</v>
      </c>
      <c r="G58" s="632" t="s">
        <v>27</v>
      </c>
      <c r="H58" s="632" t="s">
        <v>27</v>
      </c>
    </row>
    <row r="59" spans="1:8" ht="15.75" thickBot="1" x14ac:dyDescent="0.3">
      <c r="A59" s="143"/>
      <c r="B59" s="161" t="s">
        <v>169</v>
      </c>
      <c r="C59" s="162"/>
      <c r="D59" s="188" t="s">
        <v>476</v>
      </c>
      <c r="E59" s="192" t="s">
        <v>452</v>
      </c>
      <c r="F59" s="577" t="s">
        <v>459</v>
      </c>
      <c r="G59" s="633" t="s">
        <v>483</v>
      </c>
      <c r="H59" s="633" t="s">
        <v>524</v>
      </c>
    </row>
    <row r="60" spans="1:8" ht="13.5" thickTop="1" x14ac:dyDescent="0.2">
      <c r="A60" s="163" t="s">
        <v>292</v>
      </c>
      <c r="B60" s="164"/>
      <c r="C60" s="165"/>
      <c r="D60" s="165"/>
      <c r="E60" s="542"/>
      <c r="F60" s="194"/>
      <c r="G60" s="626"/>
      <c r="H60" s="626"/>
    </row>
    <row r="61" spans="1:8" x14ac:dyDescent="0.2">
      <c r="A61" s="156" t="s">
        <v>450</v>
      </c>
      <c r="B61" s="168" t="s">
        <v>126</v>
      </c>
      <c r="C61" s="149"/>
      <c r="D61" s="149">
        <v>1205</v>
      </c>
      <c r="E61" s="542">
        <v>800</v>
      </c>
      <c r="F61" s="194">
        <v>1000</v>
      </c>
      <c r="G61" s="626">
        <v>1200</v>
      </c>
      <c r="H61" s="643">
        <v>1200</v>
      </c>
    </row>
    <row r="62" spans="1:8" x14ac:dyDescent="0.2">
      <c r="A62" s="151" t="s">
        <v>460</v>
      </c>
      <c r="B62" s="168" t="s">
        <v>127</v>
      </c>
      <c r="C62" s="149"/>
      <c r="D62" s="149">
        <v>500</v>
      </c>
      <c r="E62" s="542"/>
      <c r="F62" s="194">
        <v>500</v>
      </c>
      <c r="G62" s="626"/>
      <c r="H62" s="643">
        <v>500</v>
      </c>
    </row>
    <row r="63" spans="1:8" ht="13.5" thickBot="1" x14ac:dyDescent="0.25">
      <c r="A63" s="437" t="s">
        <v>293</v>
      </c>
      <c r="B63" s="153"/>
      <c r="C63" s="154"/>
      <c r="D63" s="535">
        <f>SUM(D61+D62)</f>
        <v>1705</v>
      </c>
      <c r="E63" s="534">
        <v>800</v>
      </c>
      <c r="F63" s="581">
        <v>1500</v>
      </c>
      <c r="G63" s="627">
        <f>SUM(G61:G62)</f>
        <v>1200</v>
      </c>
      <c r="H63" s="627">
        <f>SUM(H61:H62)</f>
        <v>1700</v>
      </c>
    </row>
    <row r="64" spans="1:8" ht="13.5" thickTop="1" x14ac:dyDescent="0.2">
      <c r="A64" s="638" t="s">
        <v>469</v>
      </c>
      <c r="B64" s="146"/>
      <c r="C64" s="160"/>
      <c r="D64" s="640"/>
      <c r="E64" s="641"/>
      <c r="F64" s="642"/>
      <c r="G64" s="643"/>
      <c r="H64" s="860"/>
    </row>
    <row r="65" spans="1:8" x14ac:dyDescent="0.2">
      <c r="A65" s="146" t="s">
        <v>471</v>
      </c>
      <c r="B65" s="146" t="s">
        <v>129</v>
      </c>
      <c r="C65" s="160"/>
      <c r="D65" s="640">
        <v>2000</v>
      </c>
      <c r="E65" s="641"/>
      <c r="F65" s="642"/>
      <c r="G65" s="643">
        <v>2000</v>
      </c>
      <c r="H65" s="855">
        <v>2100</v>
      </c>
    </row>
    <row r="66" spans="1:8" ht="13.5" thickBot="1" x14ac:dyDescent="0.25">
      <c r="A66" s="146" t="s">
        <v>470</v>
      </c>
      <c r="B66" s="146" t="s">
        <v>130</v>
      </c>
      <c r="C66" s="639"/>
      <c r="D66" s="644">
        <v>260</v>
      </c>
      <c r="E66" s="645"/>
      <c r="F66" s="646"/>
      <c r="G66" s="647">
        <v>224</v>
      </c>
      <c r="H66" s="861">
        <v>300</v>
      </c>
    </row>
    <row r="67" spans="1:8" ht="13.5" thickTop="1" x14ac:dyDescent="0.2">
      <c r="A67" s="163" t="s">
        <v>298</v>
      </c>
      <c r="B67" s="167"/>
      <c r="C67" s="160"/>
      <c r="D67" s="149"/>
      <c r="E67" s="542"/>
      <c r="F67" s="194"/>
      <c r="G67" s="626"/>
      <c r="H67" s="626"/>
    </row>
    <row r="68" spans="1:8" x14ac:dyDescent="0.2">
      <c r="A68" s="156" t="s">
        <v>82</v>
      </c>
      <c r="B68" s="152" t="s">
        <v>299</v>
      </c>
      <c r="C68" s="149"/>
      <c r="D68" s="149">
        <v>100</v>
      </c>
      <c r="E68" s="542">
        <v>0</v>
      </c>
      <c r="F68" s="194">
        <v>1000</v>
      </c>
      <c r="G68" s="626">
        <v>100</v>
      </c>
      <c r="H68" s="626">
        <v>100</v>
      </c>
    </row>
    <row r="69" spans="1:8" ht="13.5" thickBot="1" x14ac:dyDescent="0.25">
      <c r="A69" s="437" t="s">
        <v>300</v>
      </c>
      <c r="B69" s="153"/>
      <c r="C69" s="154"/>
      <c r="D69" s="155">
        <f>SUM(D68)</f>
        <v>100</v>
      </c>
      <c r="E69" s="539">
        <v>0</v>
      </c>
      <c r="F69" s="581">
        <v>1000</v>
      </c>
      <c r="G69" s="627">
        <f>SUM(G67:G68)</f>
        <v>100</v>
      </c>
      <c r="H69" s="627">
        <f>SUM(H67:H68)</f>
        <v>100</v>
      </c>
    </row>
    <row r="70" spans="1:8" ht="14.25" thickTop="1" thickBot="1" x14ac:dyDescent="0.25">
      <c r="A70" s="762"/>
      <c r="B70" s="171"/>
      <c r="C70" s="172"/>
      <c r="D70" s="763"/>
      <c r="E70" s="764"/>
      <c r="F70" s="765"/>
      <c r="G70" s="766"/>
      <c r="H70" s="766"/>
    </row>
    <row r="71" spans="1:8" ht="13.5" thickTop="1" x14ac:dyDescent="0.2">
      <c r="A71" s="357"/>
      <c r="B71" s="171"/>
      <c r="C71" s="172"/>
      <c r="D71" s="172"/>
      <c r="E71" s="541"/>
      <c r="F71" s="311"/>
      <c r="G71" s="628"/>
      <c r="H71" s="628"/>
    </row>
    <row r="72" spans="1:8" ht="13.5" thickBot="1" x14ac:dyDescent="0.25">
      <c r="A72" s="173" t="s">
        <v>149</v>
      </c>
      <c r="B72" s="174"/>
      <c r="C72" s="175"/>
      <c r="D72" s="155">
        <f>SUM(D12,D20,D27,D31,D39,D47,D50,D57,D63,,D69,D65,D66)</f>
        <v>25012.16</v>
      </c>
      <c r="E72" s="155">
        <f>SUM(E12,E20,E27,E31,E39,E47,E50,E57,E63,,E69,E65,E66)</f>
        <v>22209</v>
      </c>
      <c r="F72" s="155">
        <f>SUM(F12,F20,F27,F31,F39,F47,F50,F57,F63,,F69,F65,F66)</f>
        <v>26325</v>
      </c>
      <c r="G72" s="155">
        <f>SUM(G12,G20,G27,G31,G39,G47,G50,G57,G63,,G69,G65,G66)</f>
        <v>25562</v>
      </c>
      <c r="H72" s="155">
        <f>SUM(H12,H20,H27,H31,H39,H47,H50,H57,H63,,H69,H65,H66)</f>
        <v>25683</v>
      </c>
    </row>
    <row r="73" spans="1:8" ht="13.5" thickTop="1" x14ac:dyDescent="0.2">
      <c r="A73" s="176" t="s">
        <v>415</v>
      </c>
      <c r="B73" s="176"/>
      <c r="C73" s="177"/>
      <c r="D73" s="177">
        <v>0</v>
      </c>
      <c r="E73" s="189">
        <v>10000</v>
      </c>
      <c r="F73" s="194">
        <v>0</v>
      </c>
      <c r="G73" s="629"/>
      <c r="H73" s="856"/>
    </row>
    <row r="74" spans="1:8" x14ac:dyDescent="0.2">
      <c r="A74" s="178" t="s">
        <v>254</v>
      </c>
      <c r="B74" s="179"/>
      <c r="C74" s="181"/>
      <c r="D74" s="767">
        <f>D72+D73-D71</f>
        <v>25012.16</v>
      </c>
      <c r="E74" s="767">
        <f>E72+E73-E71</f>
        <v>32209</v>
      </c>
      <c r="F74" s="767">
        <f>F72+F73-F71</f>
        <v>26325</v>
      </c>
      <c r="G74" s="767">
        <f>G72+G73-G71</f>
        <v>25562</v>
      </c>
      <c r="H74" s="767">
        <f>H72+H73-H71</f>
        <v>25683</v>
      </c>
    </row>
    <row r="75" spans="1:8" x14ac:dyDescent="0.2">
      <c r="A75" s="358"/>
      <c r="B75" s="359"/>
      <c r="C75" s="360"/>
      <c r="D75" s="361"/>
      <c r="E75" s="189"/>
      <c r="F75" s="194"/>
      <c r="G75" s="630"/>
      <c r="H75" s="862"/>
    </row>
    <row r="76" spans="1:8" ht="13.5" thickBot="1" x14ac:dyDescent="0.25">
      <c r="A76" s="173" t="s">
        <v>204</v>
      </c>
      <c r="B76" s="174"/>
      <c r="C76" s="175"/>
      <c r="D76" s="531"/>
      <c r="E76" s="190"/>
      <c r="F76" s="340"/>
      <c r="G76" s="631"/>
      <c r="H76" s="857"/>
    </row>
    <row r="77" spans="1:8" ht="13.5" thickTop="1" x14ac:dyDescent="0.2">
      <c r="A77" s="185" t="s">
        <v>451</v>
      </c>
      <c r="B77" s="171"/>
      <c r="C77" s="149"/>
      <c r="D77" s="149"/>
      <c r="E77" s="189"/>
      <c r="F77" s="194"/>
      <c r="G77" s="626"/>
      <c r="H77" s="630"/>
    </row>
    <row r="78" spans="1:8" x14ac:dyDescent="0.2">
      <c r="A78" s="147" t="s">
        <v>526</v>
      </c>
      <c r="B78" s="148" t="s">
        <v>307</v>
      </c>
      <c r="C78" s="149"/>
      <c r="D78" s="149">
        <v>18504</v>
      </c>
      <c r="E78" s="189">
        <v>7978</v>
      </c>
      <c r="F78" s="194">
        <v>2000</v>
      </c>
      <c r="G78" s="149">
        <v>18504</v>
      </c>
      <c r="H78" s="149">
        <v>18504</v>
      </c>
    </row>
    <row r="79" spans="1:8" ht="15" x14ac:dyDescent="0.25">
      <c r="A79" s="147" t="s">
        <v>527</v>
      </c>
      <c r="B79" s="148" t="s">
        <v>308</v>
      </c>
      <c r="C79" s="149"/>
      <c r="D79" s="149">
        <v>3525</v>
      </c>
      <c r="E79" s="189">
        <v>0</v>
      </c>
      <c r="F79" s="194">
        <v>0</v>
      </c>
      <c r="G79" s="149">
        <v>3525</v>
      </c>
      <c r="H79" s="836">
        <v>7886</v>
      </c>
    </row>
    <row r="80" spans="1:8" x14ac:dyDescent="0.2">
      <c r="A80" s="147"/>
      <c r="B80" s="148" t="s">
        <v>485</v>
      </c>
      <c r="C80" s="149"/>
      <c r="D80" s="149"/>
      <c r="E80" s="189"/>
      <c r="F80" s="194"/>
      <c r="G80" s="149"/>
      <c r="H80" s="626"/>
    </row>
    <row r="81" spans="1:8" ht="13.5" thickBot="1" x14ac:dyDescent="0.25">
      <c r="A81" s="437" t="s">
        <v>309</v>
      </c>
      <c r="B81" s="153"/>
      <c r="C81" s="154"/>
      <c r="D81" s="175">
        <f>SUM(D77:D79)</f>
        <v>22029</v>
      </c>
      <c r="E81" s="544">
        <v>7978</v>
      </c>
      <c r="F81" s="544">
        <v>2000</v>
      </c>
      <c r="G81" s="631">
        <f>SUM(G77:G79)</f>
        <v>22029</v>
      </c>
      <c r="H81" s="631">
        <f>SUM(H77:H79)</f>
        <v>26390</v>
      </c>
    </row>
    <row r="82" spans="1:8" ht="14.25" thickTop="1" thickBot="1" x14ac:dyDescent="0.25">
      <c r="A82" s="184" t="s">
        <v>150</v>
      </c>
      <c r="B82" s="153"/>
      <c r="C82" s="154"/>
      <c r="D82" s="175">
        <f>SUM(D77:D79)</f>
        <v>22029</v>
      </c>
      <c r="E82" s="544"/>
      <c r="F82" s="544"/>
      <c r="G82" s="631">
        <f>G81</f>
        <v>22029</v>
      </c>
      <c r="H82" s="631">
        <f>H81</f>
        <v>26390</v>
      </c>
    </row>
    <row r="83" spans="1:8" ht="13.5" thickTop="1" x14ac:dyDescent="0.2">
      <c r="A83" s="362"/>
      <c r="B83" s="363"/>
      <c r="C83" s="364"/>
      <c r="D83" s="768"/>
      <c r="E83" s="189"/>
      <c r="F83" s="194"/>
      <c r="H83" s="630"/>
    </row>
    <row r="84" spans="1:8" x14ac:dyDescent="0.2">
      <c r="A84" s="182" t="s">
        <v>416</v>
      </c>
      <c r="B84" s="648"/>
      <c r="C84" s="175"/>
      <c r="D84" s="649"/>
      <c r="E84" s="190"/>
      <c r="F84" s="340"/>
      <c r="H84" s="631"/>
    </row>
    <row r="85" spans="1:8" x14ac:dyDescent="0.2">
      <c r="A85" s="147" t="s">
        <v>19</v>
      </c>
      <c r="B85" s="171" t="s">
        <v>236</v>
      </c>
      <c r="C85" s="160"/>
      <c r="D85" s="172">
        <v>25562</v>
      </c>
      <c r="E85" s="542">
        <v>32463</v>
      </c>
      <c r="F85" s="194">
        <v>26325</v>
      </c>
      <c r="H85" s="852">
        <f>H72</f>
        <v>25683</v>
      </c>
    </row>
    <row r="86" spans="1:8" x14ac:dyDescent="0.2">
      <c r="A86" s="147" t="s">
        <v>213</v>
      </c>
      <c r="B86" s="146" t="s">
        <v>237</v>
      </c>
      <c r="C86" s="160"/>
      <c r="D86" s="149"/>
      <c r="E86" s="542">
        <v>30</v>
      </c>
      <c r="F86" s="194">
        <v>50</v>
      </c>
      <c r="H86" s="626"/>
    </row>
    <row r="87" spans="1:8" x14ac:dyDescent="0.2">
      <c r="A87" t="s">
        <v>212</v>
      </c>
      <c r="B87" s="146" t="s">
        <v>238</v>
      </c>
      <c r="C87" s="160"/>
      <c r="D87" s="149"/>
      <c r="E87" s="542">
        <v>0</v>
      </c>
      <c r="F87" s="194">
        <v>0</v>
      </c>
      <c r="H87" s="626"/>
    </row>
    <row r="88" spans="1:8" x14ac:dyDescent="0.2">
      <c r="A88" s="147" t="s">
        <v>10</v>
      </c>
      <c r="B88" s="146" t="s">
        <v>239</v>
      </c>
      <c r="C88" s="160"/>
      <c r="D88" s="149"/>
      <c r="E88" s="542">
        <v>9500</v>
      </c>
      <c r="F88" s="194">
        <v>2500</v>
      </c>
      <c r="H88" s="626"/>
    </row>
    <row r="89" spans="1:8" x14ac:dyDescent="0.2">
      <c r="A89" s="147" t="s">
        <v>242</v>
      </c>
      <c r="B89" s="146" t="s">
        <v>240</v>
      </c>
      <c r="C89" s="160"/>
      <c r="D89" s="149">
        <v>0</v>
      </c>
      <c r="E89" s="542"/>
      <c r="F89" s="194"/>
      <c r="H89" s="626"/>
    </row>
    <row r="90" spans="1:8" x14ac:dyDescent="0.2">
      <c r="A90" s="147" t="s">
        <v>472</v>
      </c>
      <c r="B90" s="170" t="s">
        <v>473</v>
      </c>
      <c r="C90" s="160"/>
      <c r="D90" s="443"/>
      <c r="E90" s="542"/>
      <c r="F90" s="194"/>
      <c r="H90" s="626"/>
    </row>
    <row r="91" spans="1:8" ht="13.5" thickBot="1" x14ac:dyDescent="0.25">
      <c r="A91" s="433" t="s">
        <v>408</v>
      </c>
      <c r="B91" s="462"/>
      <c r="C91" s="154"/>
      <c r="D91" s="463">
        <f>SUM(D85:D89)</f>
        <v>25562</v>
      </c>
      <c r="E91" s="544">
        <v>41993</v>
      </c>
      <c r="F91" s="582">
        <v>28875</v>
      </c>
      <c r="H91" s="627">
        <f>SUM(H85:H90)</f>
        <v>25683</v>
      </c>
    </row>
    <row r="92" spans="1:8" ht="13.5" thickTop="1" x14ac:dyDescent="0.2">
      <c r="H92" s="858"/>
    </row>
    <row r="93" spans="1:8" x14ac:dyDescent="0.2">
      <c r="A93" s="152" t="s">
        <v>462</v>
      </c>
      <c r="B93" s="152"/>
      <c r="C93" s="160"/>
      <c r="D93" s="160">
        <v>25562</v>
      </c>
      <c r="F93">
        <v>26325</v>
      </c>
      <c r="H93" s="630">
        <f>H85</f>
        <v>25683</v>
      </c>
    </row>
    <row r="94" spans="1:8" ht="13.5" thickBot="1" x14ac:dyDescent="0.25">
      <c r="A94" s="546" t="s">
        <v>463</v>
      </c>
      <c r="B94" s="152"/>
      <c r="C94" s="160"/>
      <c r="D94" s="160">
        <v>1444</v>
      </c>
      <c r="F94">
        <v>4097</v>
      </c>
      <c r="H94" s="630">
        <v>722</v>
      </c>
    </row>
    <row r="95" spans="1:8" ht="14.25" thickTop="1" thickBot="1" x14ac:dyDescent="0.25">
      <c r="A95" s="152" t="s">
        <v>464</v>
      </c>
      <c r="B95" s="152"/>
      <c r="C95" s="160"/>
      <c r="D95" s="160">
        <v>24118</v>
      </c>
      <c r="F95" s="395">
        <v>22228</v>
      </c>
      <c r="H95" s="630">
        <f>H93-H94</f>
        <v>24961</v>
      </c>
    </row>
    <row r="96" spans="1:8" ht="13.5" thickTop="1" x14ac:dyDescent="0.2">
      <c r="A96" s="152"/>
      <c r="B96" s="152"/>
      <c r="C96" s="160"/>
      <c r="D96" s="160"/>
      <c r="H96" s="858"/>
    </row>
    <row r="97" spans="1:8" x14ac:dyDescent="0.2">
      <c r="A97" s="546"/>
      <c r="B97" s="152"/>
      <c r="C97" s="160"/>
      <c r="D97" s="160"/>
      <c r="H97" s="858"/>
    </row>
    <row r="98" spans="1:8" x14ac:dyDescent="0.2">
      <c r="A98" s="547" t="s">
        <v>484</v>
      </c>
      <c r="B98" s="152"/>
      <c r="C98" s="160"/>
      <c r="D98" s="160"/>
      <c r="F98">
        <v>34.090000000000003</v>
      </c>
      <c r="H98" s="858"/>
    </row>
    <row r="99" spans="1:8" x14ac:dyDescent="0.2">
      <c r="A99" s="547" t="s">
        <v>483</v>
      </c>
      <c r="B99" s="152">
        <v>745.3</v>
      </c>
      <c r="C99" s="160"/>
      <c r="D99" s="160">
        <v>32.36</v>
      </c>
      <c r="H99" s="859"/>
    </row>
    <row r="100" spans="1:8" x14ac:dyDescent="0.2">
      <c r="A100" s="159"/>
      <c r="B100" s="152"/>
      <c r="C100" s="160"/>
      <c r="D100" s="160"/>
      <c r="H100" s="858"/>
    </row>
    <row r="101" spans="1:8" x14ac:dyDescent="0.2">
      <c r="A101" s="77"/>
      <c r="B101" s="77"/>
      <c r="C101" s="160"/>
      <c r="D101" s="160"/>
      <c r="F101">
        <v>44.04</v>
      </c>
      <c r="H101" s="858"/>
    </row>
    <row r="102" spans="1:8" x14ac:dyDescent="0.2">
      <c r="D102" s="152"/>
      <c r="F102">
        <v>43.92</v>
      </c>
      <c r="H102" s="858"/>
    </row>
    <row r="103" spans="1:8" x14ac:dyDescent="0.2">
      <c r="A103" s="77"/>
      <c r="B103" s="77"/>
      <c r="C103" s="94"/>
      <c r="D103" s="152"/>
      <c r="F103">
        <v>43.51</v>
      </c>
      <c r="H103" s="858"/>
    </row>
    <row r="104" spans="1:8" x14ac:dyDescent="0.2">
      <c r="D104" s="152"/>
      <c r="F104">
        <v>42.52</v>
      </c>
    </row>
  </sheetData>
  <pageMargins left="0.75" right="0.75" top="1" bottom="1" header="0.5" footer="0.5"/>
  <pageSetup paperSize="9" fitToHeight="2" orientation="portrait" horizont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7F79-61E2-44C3-8F68-BCA7BF92BB6C}">
  <sheetPr codeName="Sheet21">
    <tabColor indexed="14"/>
    <pageSetUpPr fitToPage="1"/>
  </sheetPr>
  <dimension ref="A1:XEQ156"/>
  <sheetViews>
    <sheetView topLeftCell="A41" zoomScaleNormal="100" workbookViewId="0">
      <selection activeCell="L98" sqref="L98"/>
    </sheetView>
  </sheetViews>
  <sheetFormatPr defaultRowHeight="12.75" x14ac:dyDescent="0.2"/>
  <cols>
    <col min="1" max="1" width="59.5703125" bestFit="1" customWidth="1"/>
    <col min="2" max="2" width="9.7109375" customWidth="1"/>
    <col min="3" max="3" width="10.42578125" customWidth="1"/>
    <col min="4" max="4" width="0.7109375" customWidth="1"/>
    <col min="5" max="5" width="17.5703125" bestFit="1" customWidth="1"/>
    <col min="6" max="6" width="25.28515625" style="1149" bestFit="1" customWidth="1"/>
    <col min="7" max="7" width="14.140625" style="583" bestFit="1" customWidth="1"/>
  </cols>
  <sheetData>
    <row r="1" spans="1:7" ht="20.25" x14ac:dyDescent="0.3">
      <c r="A1" s="85" t="s">
        <v>433</v>
      </c>
      <c r="B1" s="85"/>
      <c r="C1" s="86"/>
    </row>
    <row r="2" spans="1:7" ht="18" x14ac:dyDescent="0.25">
      <c r="A2" s="140" t="s">
        <v>696</v>
      </c>
      <c r="B2" s="141"/>
      <c r="G2" s="863"/>
    </row>
    <row r="3" spans="1:7" x14ac:dyDescent="0.2">
      <c r="E3" s="86"/>
    </row>
    <row r="4" spans="1:7" x14ac:dyDescent="0.2">
      <c r="A4" s="898" t="s">
        <v>168</v>
      </c>
      <c r="B4" s="899" t="s">
        <v>27</v>
      </c>
      <c r="C4" s="900" t="s">
        <v>27</v>
      </c>
      <c r="D4" s="709"/>
      <c r="E4" s="1144"/>
      <c r="F4" s="1150"/>
      <c r="G4" s="709"/>
    </row>
    <row r="5" spans="1:7" x14ac:dyDescent="0.2">
      <c r="A5" s="901"/>
      <c r="B5" s="901" t="s">
        <v>169</v>
      </c>
      <c r="C5" s="902" t="s">
        <v>695</v>
      </c>
      <c r="D5" s="709" t="s">
        <v>598</v>
      </c>
      <c r="E5" s="1145" t="s">
        <v>618</v>
      </c>
      <c r="F5" s="1151" t="s">
        <v>621</v>
      </c>
      <c r="G5" s="709"/>
    </row>
    <row r="6" spans="1:7" x14ac:dyDescent="0.2">
      <c r="A6" s="903" t="s">
        <v>528</v>
      </c>
      <c r="B6" s="903"/>
      <c r="C6" s="906"/>
      <c r="E6" s="194"/>
      <c r="F6" s="1152"/>
      <c r="G6"/>
    </row>
    <row r="7" spans="1:7" x14ac:dyDescent="0.2">
      <c r="A7" s="907" t="s">
        <v>529</v>
      </c>
      <c r="B7" s="905" t="s">
        <v>89</v>
      </c>
      <c r="C7" s="909">
        <f>'Budget Vs Actual'!C7</f>
        <v>9815</v>
      </c>
      <c r="D7">
        <v>1</v>
      </c>
      <c r="E7" s="712" t="s">
        <v>613</v>
      </c>
      <c r="F7" s="1153">
        <v>44197</v>
      </c>
      <c r="G7"/>
    </row>
    <row r="8" spans="1:7" x14ac:dyDescent="0.2">
      <c r="A8" s="910" t="s">
        <v>530</v>
      </c>
      <c r="B8" s="905" t="s">
        <v>90</v>
      </c>
      <c r="C8" s="909">
        <v>30</v>
      </c>
      <c r="D8">
        <v>2</v>
      </c>
      <c r="E8" s="194"/>
      <c r="F8" s="1148" t="s">
        <v>475</v>
      </c>
      <c r="G8"/>
    </row>
    <row r="9" spans="1:7" x14ac:dyDescent="0.2">
      <c r="A9" s="910" t="s">
        <v>531</v>
      </c>
      <c r="B9" s="905" t="s">
        <v>91</v>
      </c>
      <c r="C9" s="911">
        <v>0</v>
      </c>
      <c r="D9">
        <v>3</v>
      </c>
      <c r="E9" s="194"/>
      <c r="F9" s="1148" t="s">
        <v>475</v>
      </c>
      <c r="G9"/>
    </row>
    <row r="10" spans="1:7" hidden="1" x14ac:dyDescent="0.2">
      <c r="A10" s="910"/>
      <c r="B10" s="904" t="s">
        <v>92</v>
      </c>
      <c r="C10" s="909"/>
      <c r="E10" s="194"/>
      <c r="F10" s="1152"/>
      <c r="G10"/>
    </row>
    <row r="11" spans="1:7" hidden="1" x14ac:dyDescent="0.2">
      <c r="A11" s="912"/>
      <c r="B11" s="913" t="s">
        <v>265</v>
      </c>
      <c r="C11" s="909"/>
      <c r="E11" s="194"/>
      <c r="F11" s="1152"/>
      <c r="G11"/>
    </row>
    <row r="12" spans="1:7" x14ac:dyDescent="0.2">
      <c r="A12" s="914" t="s">
        <v>532</v>
      </c>
      <c r="B12" s="915"/>
      <c r="C12" s="916">
        <f>SUM(C7:C9)</f>
        <v>9845</v>
      </c>
      <c r="E12" s="1146"/>
      <c r="F12" s="1154"/>
      <c r="G12"/>
    </row>
    <row r="13" spans="1:7" x14ac:dyDescent="0.2">
      <c r="A13" s="917" t="s">
        <v>533</v>
      </c>
      <c r="B13" s="918"/>
      <c r="C13" s="919"/>
      <c r="E13" s="194"/>
      <c r="F13" s="1152"/>
      <c r="G13"/>
    </row>
    <row r="14" spans="1:7" x14ac:dyDescent="0.2">
      <c r="A14" s="907" t="s">
        <v>534</v>
      </c>
      <c r="B14" s="904" t="s">
        <v>93</v>
      </c>
      <c r="C14" s="920">
        <v>72</v>
      </c>
      <c r="D14">
        <v>4</v>
      </c>
      <c r="E14" s="712" t="s">
        <v>614</v>
      </c>
      <c r="F14" s="1148" t="s">
        <v>475</v>
      </c>
      <c r="G14"/>
    </row>
    <row r="15" spans="1:7" x14ac:dyDescent="0.2">
      <c r="A15" s="910" t="s">
        <v>535</v>
      </c>
      <c r="B15" s="904" t="s">
        <v>94</v>
      </c>
      <c r="C15" s="920">
        <v>40</v>
      </c>
      <c r="D15">
        <v>5</v>
      </c>
      <c r="E15" s="712" t="s">
        <v>614</v>
      </c>
      <c r="F15" s="1148" t="s">
        <v>475</v>
      </c>
      <c r="G15"/>
    </row>
    <row r="16" spans="1:7" x14ac:dyDescent="0.2">
      <c r="A16" s="910" t="s">
        <v>64</v>
      </c>
      <c r="B16" s="904" t="s">
        <v>95</v>
      </c>
      <c r="C16" s="920">
        <v>60</v>
      </c>
      <c r="D16">
        <v>6</v>
      </c>
      <c r="E16" s="712" t="s">
        <v>614</v>
      </c>
      <c r="F16" s="1148" t="s">
        <v>475</v>
      </c>
      <c r="G16"/>
    </row>
    <row r="17" spans="1:7" x14ac:dyDescent="0.2">
      <c r="A17" s="910" t="s">
        <v>536</v>
      </c>
      <c r="B17" s="904" t="s">
        <v>96</v>
      </c>
      <c r="C17" s="920">
        <v>300</v>
      </c>
      <c r="D17">
        <v>7</v>
      </c>
      <c r="E17" s="712" t="s">
        <v>613</v>
      </c>
      <c r="F17" s="1152">
        <v>44621</v>
      </c>
      <c r="G17"/>
    </row>
    <row r="18" spans="1:7" x14ac:dyDescent="0.2">
      <c r="A18" s="910" t="s">
        <v>579</v>
      </c>
      <c r="B18" s="904" t="s">
        <v>97</v>
      </c>
      <c r="C18" s="920">
        <v>300</v>
      </c>
      <c r="D18">
        <v>8</v>
      </c>
      <c r="E18" s="712" t="s">
        <v>613</v>
      </c>
      <c r="F18" s="1152">
        <v>44197</v>
      </c>
      <c r="G18"/>
    </row>
    <row r="19" spans="1:7" x14ac:dyDescent="0.2">
      <c r="A19" s="910" t="s">
        <v>537</v>
      </c>
      <c r="B19" s="904" t="s">
        <v>268</v>
      </c>
      <c r="C19" s="920">
        <v>0</v>
      </c>
      <c r="D19">
        <v>9</v>
      </c>
      <c r="E19" s="712" t="s">
        <v>616</v>
      </c>
      <c r="F19" s="1148" t="s">
        <v>475</v>
      </c>
      <c r="G19"/>
    </row>
    <row r="20" spans="1:7" x14ac:dyDescent="0.2">
      <c r="A20" s="910" t="s">
        <v>700</v>
      </c>
      <c r="B20" s="904" t="s">
        <v>538</v>
      </c>
      <c r="C20" s="920">
        <v>25</v>
      </c>
      <c r="E20" s="712" t="s">
        <v>614</v>
      </c>
      <c r="F20" s="1152"/>
      <c r="G20"/>
    </row>
    <row r="21" spans="1:7" x14ac:dyDescent="0.2">
      <c r="A21" s="910" t="s">
        <v>701</v>
      </c>
      <c r="B21" s="904" t="s">
        <v>539</v>
      </c>
      <c r="C21" s="920"/>
      <c r="E21" s="712" t="s">
        <v>614</v>
      </c>
      <c r="F21" s="1152"/>
      <c r="G21"/>
    </row>
    <row r="22" spans="1:7" x14ac:dyDescent="0.2">
      <c r="A22" s="910" t="s">
        <v>540</v>
      </c>
      <c r="B22" s="904" t="s">
        <v>541</v>
      </c>
      <c r="C22" s="920">
        <v>80</v>
      </c>
      <c r="D22">
        <v>10</v>
      </c>
      <c r="E22" s="712" t="s">
        <v>613</v>
      </c>
      <c r="F22" s="1153" t="s">
        <v>620</v>
      </c>
      <c r="G22"/>
    </row>
    <row r="23" spans="1:7" x14ac:dyDescent="0.2">
      <c r="A23" s="910" t="s">
        <v>542</v>
      </c>
      <c r="B23" s="904" t="s">
        <v>543</v>
      </c>
      <c r="C23" s="920">
        <v>200</v>
      </c>
      <c r="D23">
        <v>11</v>
      </c>
      <c r="E23" s="712" t="s">
        <v>614</v>
      </c>
      <c r="F23" s="1148" t="s">
        <v>475</v>
      </c>
      <c r="G23"/>
    </row>
    <row r="24" spans="1:7" x14ac:dyDescent="0.2">
      <c r="A24" s="910" t="s">
        <v>201</v>
      </c>
      <c r="B24" s="904" t="s">
        <v>544</v>
      </c>
      <c r="C24" s="920">
        <v>100</v>
      </c>
      <c r="D24">
        <v>12</v>
      </c>
      <c r="E24" s="712" t="s">
        <v>614</v>
      </c>
      <c r="F24" s="1148" t="s">
        <v>475</v>
      </c>
      <c r="G24"/>
    </row>
    <row r="25" spans="1:7" x14ac:dyDescent="0.2">
      <c r="A25" s="910" t="s">
        <v>545</v>
      </c>
      <c r="B25" s="904" t="s">
        <v>546</v>
      </c>
      <c r="C25" s="920">
        <v>100</v>
      </c>
      <c r="D25">
        <v>13</v>
      </c>
      <c r="E25" s="712" t="s">
        <v>616</v>
      </c>
      <c r="F25" s="1148" t="s">
        <v>475</v>
      </c>
      <c r="G25"/>
    </row>
    <row r="26" spans="1:7" x14ac:dyDescent="0.2">
      <c r="A26" s="910" t="s">
        <v>282</v>
      </c>
      <c r="B26" s="904" t="s">
        <v>547</v>
      </c>
      <c r="C26" s="920">
        <v>0</v>
      </c>
      <c r="D26">
        <v>14</v>
      </c>
      <c r="E26" s="712" t="s">
        <v>616</v>
      </c>
      <c r="F26" s="1148" t="s">
        <v>475</v>
      </c>
      <c r="G26"/>
    </row>
    <row r="27" spans="1:7" x14ac:dyDescent="0.2">
      <c r="A27" s="910" t="s">
        <v>76</v>
      </c>
      <c r="B27" s="904" t="s">
        <v>548</v>
      </c>
      <c r="C27" s="920">
        <v>520</v>
      </c>
      <c r="D27">
        <v>15</v>
      </c>
      <c r="E27" s="712" t="s">
        <v>613</v>
      </c>
      <c r="F27" s="1153" t="s">
        <v>619</v>
      </c>
      <c r="G27"/>
    </row>
    <row r="28" spans="1:7" x14ac:dyDescent="0.2">
      <c r="A28" s="910" t="s">
        <v>77</v>
      </c>
      <c r="B28" s="904" t="s">
        <v>549</v>
      </c>
      <c r="C28" s="920">
        <v>1280</v>
      </c>
      <c r="D28">
        <v>16</v>
      </c>
      <c r="E28" s="712" t="s">
        <v>613</v>
      </c>
      <c r="F28" s="1152">
        <v>44426</v>
      </c>
      <c r="G28"/>
    </row>
    <row r="29" spans="1:7" x14ac:dyDescent="0.2">
      <c r="A29" s="910" t="s">
        <v>79</v>
      </c>
      <c r="B29" s="904" t="s">
        <v>550</v>
      </c>
      <c r="C29" s="920"/>
      <c r="D29">
        <v>17</v>
      </c>
      <c r="E29" s="712" t="s">
        <v>616</v>
      </c>
      <c r="F29" s="1148" t="s">
        <v>475</v>
      </c>
      <c r="G29"/>
    </row>
    <row r="30" spans="1:7" x14ac:dyDescent="0.2">
      <c r="A30" s="910" t="s">
        <v>141</v>
      </c>
      <c r="B30" s="904" t="s">
        <v>551</v>
      </c>
      <c r="C30" s="920"/>
      <c r="D30">
        <v>18</v>
      </c>
      <c r="E30" s="712" t="s">
        <v>613</v>
      </c>
      <c r="F30" s="1148" t="s">
        <v>475</v>
      </c>
      <c r="G30"/>
    </row>
    <row r="31" spans="1:7" x14ac:dyDescent="0.2">
      <c r="A31" s="910" t="s">
        <v>418</v>
      </c>
      <c r="B31" s="904" t="s">
        <v>552</v>
      </c>
      <c r="C31" s="920">
        <v>120</v>
      </c>
      <c r="D31">
        <v>19</v>
      </c>
      <c r="E31" s="712" t="s">
        <v>613</v>
      </c>
      <c r="F31" s="1152">
        <v>44287</v>
      </c>
      <c r="G31"/>
    </row>
    <row r="32" spans="1:7" x14ac:dyDescent="0.2">
      <c r="A32" s="921" t="s">
        <v>553</v>
      </c>
      <c r="B32" s="904" t="s">
        <v>554</v>
      </c>
      <c r="C32" s="920"/>
      <c r="D32">
        <v>20</v>
      </c>
      <c r="E32" s="712" t="s">
        <v>613</v>
      </c>
      <c r="F32" s="1148" t="s">
        <v>475</v>
      </c>
      <c r="G32"/>
    </row>
    <row r="33" spans="1:16371" x14ac:dyDescent="0.2">
      <c r="A33" s="922" t="s">
        <v>555</v>
      </c>
      <c r="B33" s="904" t="s">
        <v>556</v>
      </c>
      <c r="C33" s="923">
        <v>35</v>
      </c>
      <c r="D33" s="546">
        <v>21</v>
      </c>
      <c r="E33" s="712" t="s">
        <v>613</v>
      </c>
      <c r="F33" s="1155">
        <v>44341</v>
      </c>
      <c r="G33" s="160"/>
      <c r="H33" s="546"/>
      <c r="I33" s="152"/>
      <c r="J33" s="160"/>
      <c r="K33" s="160"/>
      <c r="L33" s="546"/>
      <c r="M33" s="152"/>
      <c r="N33" s="160"/>
      <c r="O33" s="160"/>
      <c r="P33" s="546"/>
      <c r="Q33" s="152"/>
      <c r="R33" s="160"/>
      <c r="S33" s="160"/>
      <c r="T33" s="546"/>
      <c r="U33" s="152"/>
      <c r="V33" s="160"/>
      <c r="W33" s="160"/>
      <c r="X33" s="546"/>
      <c r="Y33" s="152"/>
      <c r="Z33" s="160"/>
      <c r="AA33" s="160"/>
      <c r="AB33" s="546"/>
      <c r="AC33" s="152"/>
      <c r="AD33" s="160"/>
      <c r="AE33" s="160"/>
      <c r="AF33" s="546"/>
      <c r="AG33" s="152"/>
      <c r="AH33" s="160"/>
      <c r="AI33" s="160"/>
      <c r="AJ33" s="546"/>
      <c r="AK33" s="152"/>
      <c r="AL33" s="160"/>
      <c r="AM33" s="160"/>
      <c r="AN33" s="546"/>
      <c r="AO33" s="152"/>
      <c r="AP33" s="160"/>
      <c r="AQ33" s="160"/>
      <c r="AR33" s="546"/>
      <c r="AS33" s="152"/>
      <c r="AT33" s="160"/>
      <c r="AU33" s="160"/>
      <c r="AV33" s="546"/>
      <c r="AW33" s="152"/>
      <c r="AX33" s="160"/>
      <c r="AY33" s="160"/>
      <c r="AZ33" s="546"/>
      <c r="BA33" s="152"/>
      <c r="BB33" s="160"/>
      <c r="BC33" s="160"/>
      <c r="BD33" s="546"/>
      <c r="BE33" s="152"/>
      <c r="BF33" s="160"/>
      <c r="BG33" s="160"/>
      <c r="BH33" s="546"/>
      <c r="BI33" s="152"/>
      <c r="BJ33" s="160"/>
      <c r="BK33" s="160"/>
      <c r="BL33" s="546"/>
      <c r="BM33" s="152"/>
      <c r="BN33" s="160"/>
      <c r="BO33" s="160"/>
      <c r="BP33" s="546"/>
      <c r="BQ33" s="152"/>
      <c r="BR33" s="160"/>
      <c r="BS33" s="160"/>
      <c r="BT33" s="546"/>
      <c r="BU33" s="152"/>
      <c r="BV33" s="160"/>
      <c r="BW33" s="160"/>
      <c r="BX33" s="546"/>
      <c r="BY33" s="152"/>
      <c r="BZ33" s="160"/>
      <c r="CA33" s="160"/>
      <c r="CB33" s="546"/>
      <c r="CC33" s="152"/>
      <c r="CD33" s="160"/>
      <c r="CE33" s="160"/>
      <c r="CF33" s="546"/>
      <c r="CG33" s="152"/>
      <c r="CH33" s="160"/>
      <c r="CI33" s="160"/>
      <c r="CJ33" s="546"/>
      <c r="CK33" s="152"/>
      <c r="CL33" s="160"/>
      <c r="CM33" s="160"/>
      <c r="CN33" s="546"/>
      <c r="CO33" s="152"/>
      <c r="CP33" s="160"/>
      <c r="CQ33" s="160"/>
      <c r="CR33" s="546"/>
      <c r="CS33" s="152"/>
      <c r="CT33" s="160"/>
      <c r="CU33" s="160"/>
      <c r="CV33" s="546"/>
      <c r="CW33" s="152"/>
      <c r="CX33" s="160"/>
      <c r="CY33" s="160"/>
      <c r="CZ33" s="546"/>
      <c r="DA33" s="152"/>
      <c r="DB33" s="160"/>
      <c r="DC33" s="865">
        <v>500</v>
      </c>
      <c r="DD33" s="151" t="s">
        <v>460</v>
      </c>
      <c r="DE33" s="168" t="s">
        <v>127</v>
      </c>
      <c r="DF33" s="149"/>
      <c r="DG33" s="149">
        <v>500</v>
      </c>
      <c r="DH33" s="151" t="s">
        <v>460</v>
      </c>
      <c r="DI33" s="168" t="s">
        <v>127</v>
      </c>
      <c r="DJ33" s="149"/>
      <c r="DK33" s="149">
        <v>500</v>
      </c>
      <c r="DL33" s="151" t="s">
        <v>460</v>
      </c>
      <c r="DM33" s="168" t="s">
        <v>127</v>
      </c>
      <c r="DN33" s="149"/>
      <c r="DO33" s="149">
        <v>500</v>
      </c>
      <c r="DP33" s="151" t="s">
        <v>460</v>
      </c>
      <c r="DQ33" s="168" t="s">
        <v>127</v>
      </c>
      <c r="DR33" s="149"/>
      <c r="DS33" s="149">
        <v>500</v>
      </c>
      <c r="DT33" s="151" t="s">
        <v>460</v>
      </c>
      <c r="DU33" s="168" t="s">
        <v>127</v>
      </c>
      <c r="DV33" s="149"/>
      <c r="DW33" s="149">
        <v>500</v>
      </c>
      <c r="DX33" s="151" t="s">
        <v>460</v>
      </c>
      <c r="DY33" s="168" t="s">
        <v>127</v>
      </c>
      <c r="DZ33" s="149"/>
      <c r="EA33" s="149">
        <v>500</v>
      </c>
      <c r="EB33" s="151" t="s">
        <v>460</v>
      </c>
      <c r="EC33" s="168" t="s">
        <v>127</v>
      </c>
      <c r="ED33" s="149"/>
      <c r="EE33" s="149">
        <v>500</v>
      </c>
      <c r="EF33" s="151" t="s">
        <v>460</v>
      </c>
      <c r="EG33" s="168" t="s">
        <v>127</v>
      </c>
      <c r="EH33" s="149"/>
      <c r="EI33" s="149">
        <v>500</v>
      </c>
      <c r="EJ33" s="151" t="s">
        <v>460</v>
      </c>
      <c r="EK33" s="168" t="s">
        <v>127</v>
      </c>
      <c r="EL33" s="149"/>
      <c r="EM33" s="149">
        <v>500</v>
      </c>
      <c r="EN33" s="151" t="s">
        <v>460</v>
      </c>
      <c r="EO33" s="168" t="s">
        <v>127</v>
      </c>
      <c r="EP33" s="149"/>
      <c r="EQ33" s="149">
        <v>500</v>
      </c>
      <c r="ER33" s="151" t="s">
        <v>460</v>
      </c>
      <c r="ES33" s="168" t="s">
        <v>127</v>
      </c>
      <c r="ET33" s="149"/>
      <c r="EU33" s="149">
        <v>500</v>
      </c>
      <c r="EV33" s="151" t="s">
        <v>460</v>
      </c>
      <c r="EW33" s="168" t="s">
        <v>127</v>
      </c>
      <c r="EX33" s="149"/>
      <c r="EY33" s="149">
        <v>500</v>
      </c>
      <c r="EZ33" s="151" t="s">
        <v>460</v>
      </c>
      <c r="FA33" s="168" t="s">
        <v>127</v>
      </c>
      <c r="FB33" s="149"/>
      <c r="FC33" s="149">
        <v>500</v>
      </c>
      <c r="FD33" s="151" t="s">
        <v>460</v>
      </c>
      <c r="FE33" s="168" t="s">
        <v>127</v>
      </c>
      <c r="FF33" s="149"/>
      <c r="FG33" s="149">
        <v>500</v>
      </c>
      <c r="FH33" s="151" t="s">
        <v>460</v>
      </c>
      <c r="FI33" s="168" t="s">
        <v>127</v>
      </c>
      <c r="FJ33" s="149"/>
      <c r="FK33" s="149">
        <v>500</v>
      </c>
      <c r="FL33" s="151" t="s">
        <v>460</v>
      </c>
      <c r="FM33" s="168" t="s">
        <v>127</v>
      </c>
      <c r="FN33" s="149"/>
      <c r="FO33" s="149">
        <v>500</v>
      </c>
      <c r="FP33" s="151" t="s">
        <v>460</v>
      </c>
      <c r="FQ33" s="168" t="s">
        <v>127</v>
      </c>
      <c r="FR33" s="149"/>
      <c r="FS33" s="149">
        <v>500</v>
      </c>
      <c r="FT33" s="151" t="s">
        <v>460</v>
      </c>
      <c r="FU33" s="168" t="s">
        <v>127</v>
      </c>
      <c r="FV33" s="149"/>
      <c r="FW33" s="149">
        <v>500</v>
      </c>
      <c r="FX33" s="151" t="s">
        <v>460</v>
      </c>
      <c r="FY33" s="168" t="s">
        <v>127</v>
      </c>
      <c r="FZ33" s="149"/>
      <c r="GA33" s="149">
        <v>500</v>
      </c>
      <c r="GB33" s="151" t="s">
        <v>460</v>
      </c>
      <c r="GC33" s="168" t="s">
        <v>127</v>
      </c>
      <c r="GD33" s="149"/>
      <c r="GE33" s="149">
        <v>500</v>
      </c>
      <c r="GF33" s="151" t="s">
        <v>460</v>
      </c>
      <c r="GG33" s="168" t="s">
        <v>127</v>
      </c>
      <c r="GH33" s="149"/>
      <c r="GI33" s="149">
        <v>500</v>
      </c>
      <c r="GJ33" s="151" t="s">
        <v>460</v>
      </c>
      <c r="GK33" s="168" t="s">
        <v>127</v>
      </c>
      <c r="GL33" s="149"/>
      <c r="GM33" s="149">
        <v>500</v>
      </c>
      <c r="GN33" s="151" t="s">
        <v>460</v>
      </c>
      <c r="GO33" s="168" t="s">
        <v>127</v>
      </c>
      <c r="GP33" s="149"/>
      <c r="GQ33" s="149">
        <v>500</v>
      </c>
      <c r="GR33" s="151" t="s">
        <v>460</v>
      </c>
      <c r="GS33" s="168" t="s">
        <v>127</v>
      </c>
      <c r="GT33" s="149"/>
      <c r="GU33" s="149">
        <v>500</v>
      </c>
      <c r="GV33" s="151" t="s">
        <v>460</v>
      </c>
      <c r="GW33" s="168" t="s">
        <v>127</v>
      </c>
      <c r="GX33" s="149"/>
      <c r="GY33" s="149">
        <v>500</v>
      </c>
      <c r="GZ33" s="151" t="s">
        <v>460</v>
      </c>
      <c r="HA33" s="168" t="s">
        <v>127</v>
      </c>
      <c r="HB33" s="149"/>
      <c r="HC33" s="149">
        <v>500</v>
      </c>
      <c r="HD33" s="151" t="s">
        <v>460</v>
      </c>
      <c r="HE33" s="168" t="s">
        <v>127</v>
      </c>
      <c r="HF33" s="149"/>
      <c r="HG33" s="149">
        <v>500</v>
      </c>
      <c r="HH33" s="151" t="s">
        <v>460</v>
      </c>
      <c r="HI33" s="168" t="s">
        <v>127</v>
      </c>
      <c r="HJ33" s="149"/>
      <c r="HK33" s="149">
        <v>500</v>
      </c>
      <c r="HL33" s="151" t="s">
        <v>460</v>
      </c>
      <c r="HM33" s="168" t="s">
        <v>127</v>
      </c>
      <c r="HN33" s="149"/>
      <c r="HO33" s="149">
        <v>500</v>
      </c>
      <c r="HP33" s="151" t="s">
        <v>460</v>
      </c>
      <c r="HQ33" s="168" t="s">
        <v>127</v>
      </c>
      <c r="HR33" s="149"/>
      <c r="HS33" s="149">
        <v>500</v>
      </c>
      <c r="HT33" s="151" t="s">
        <v>460</v>
      </c>
      <c r="HU33" s="168" t="s">
        <v>127</v>
      </c>
      <c r="HV33" s="149"/>
      <c r="HW33" s="149">
        <v>500</v>
      </c>
      <c r="HX33" s="151" t="s">
        <v>460</v>
      </c>
      <c r="HY33" s="168" t="s">
        <v>127</v>
      </c>
      <c r="HZ33" s="149"/>
      <c r="IA33" s="149">
        <v>500</v>
      </c>
      <c r="IB33" s="151" t="s">
        <v>460</v>
      </c>
      <c r="IC33" s="168" t="s">
        <v>127</v>
      </c>
      <c r="ID33" s="149"/>
      <c r="IE33" s="149">
        <v>500</v>
      </c>
      <c r="IF33" s="151" t="s">
        <v>460</v>
      </c>
      <c r="IG33" s="168" t="s">
        <v>127</v>
      </c>
      <c r="IH33" s="149"/>
      <c r="II33" s="149">
        <v>500</v>
      </c>
      <c r="IJ33" s="151" t="s">
        <v>460</v>
      </c>
      <c r="IK33" s="168" t="s">
        <v>127</v>
      </c>
      <c r="IL33" s="149"/>
      <c r="IM33" s="149">
        <v>500</v>
      </c>
      <c r="IN33" s="151" t="s">
        <v>460</v>
      </c>
      <c r="IO33" s="168" t="s">
        <v>127</v>
      </c>
      <c r="IP33" s="149"/>
      <c r="IQ33" s="149">
        <v>500</v>
      </c>
      <c r="IR33" s="151" t="s">
        <v>460</v>
      </c>
      <c r="IS33" s="168" t="s">
        <v>127</v>
      </c>
      <c r="IT33" s="149"/>
      <c r="IU33" s="149">
        <v>500</v>
      </c>
      <c r="IV33" s="151" t="s">
        <v>460</v>
      </c>
      <c r="IW33" s="168" t="s">
        <v>127</v>
      </c>
      <c r="IX33" s="149"/>
      <c r="IY33" s="149">
        <v>500</v>
      </c>
      <c r="IZ33" s="151" t="s">
        <v>460</v>
      </c>
      <c r="JA33" s="168" t="s">
        <v>127</v>
      </c>
      <c r="JB33" s="149"/>
      <c r="JC33" s="149">
        <v>500</v>
      </c>
      <c r="JD33" s="151" t="s">
        <v>460</v>
      </c>
      <c r="JE33" s="168" t="s">
        <v>127</v>
      </c>
      <c r="JF33" s="149"/>
      <c r="JG33" s="149">
        <v>500</v>
      </c>
      <c r="JH33" s="151" t="s">
        <v>460</v>
      </c>
      <c r="JI33" s="168" t="s">
        <v>127</v>
      </c>
      <c r="JJ33" s="149"/>
      <c r="JK33" s="149">
        <v>500</v>
      </c>
      <c r="JL33" s="151" t="s">
        <v>460</v>
      </c>
      <c r="JM33" s="168" t="s">
        <v>127</v>
      </c>
      <c r="JN33" s="149"/>
      <c r="JO33" s="149">
        <v>500</v>
      </c>
      <c r="JP33" s="151" t="s">
        <v>460</v>
      </c>
      <c r="JQ33" s="168" t="s">
        <v>127</v>
      </c>
      <c r="JR33" s="149"/>
      <c r="JS33" s="149">
        <v>500</v>
      </c>
      <c r="JT33" s="151" t="s">
        <v>460</v>
      </c>
      <c r="JU33" s="168" t="s">
        <v>127</v>
      </c>
      <c r="JV33" s="149"/>
      <c r="JW33" s="149">
        <v>500</v>
      </c>
      <c r="JX33" s="151" t="s">
        <v>460</v>
      </c>
      <c r="JY33" s="168" t="s">
        <v>127</v>
      </c>
      <c r="JZ33" s="149"/>
      <c r="KA33" s="149">
        <v>500</v>
      </c>
      <c r="KB33" s="151" t="s">
        <v>460</v>
      </c>
      <c r="KC33" s="168" t="s">
        <v>127</v>
      </c>
      <c r="KD33" s="149"/>
      <c r="KE33" s="149">
        <v>500</v>
      </c>
      <c r="KF33" s="151" t="s">
        <v>460</v>
      </c>
      <c r="KG33" s="168" t="s">
        <v>127</v>
      </c>
      <c r="KH33" s="149"/>
      <c r="KI33" s="149">
        <v>500</v>
      </c>
      <c r="KJ33" s="151" t="s">
        <v>460</v>
      </c>
      <c r="KK33" s="168" t="s">
        <v>127</v>
      </c>
      <c r="KL33" s="149"/>
      <c r="KM33" s="149">
        <v>500</v>
      </c>
      <c r="KN33" s="151" t="s">
        <v>460</v>
      </c>
      <c r="KO33" s="168" t="s">
        <v>127</v>
      </c>
      <c r="KP33" s="149"/>
      <c r="KQ33" s="149">
        <v>500</v>
      </c>
      <c r="KR33" s="151" t="s">
        <v>460</v>
      </c>
      <c r="KS33" s="168" t="s">
        <v>127</v>
      </c>
      <c r="KT33" s="149"/>
      <c r="KU33" s="149">
        <v>500</v>
      </c>
      <c r="KV33" s="151" t="s">
        <v>460</v>
      </c>
      <c r="KW33" s="168" t="s">
        <v>127</v>
      </c>
      <c r="KX33" s="149"/>
      <c r="KY33" s="149">
        <v>500</v>
      </c>
      <c r="KZ33" s="151" t="s">
        <v>460</v>
      </c>
      <c r="LA33" s="168" t="s">
        <v>127</v>
      </c>
      <c r="LB33" s="149"/>
      <c r="LC33" s="149">
        <v>500</v>
      </c>
      <c r="LD33" s="151" t="s">
        <v>460</v>
      </c>
      <c r="LE33" s="168" t="s">
        <v>127</v>
      </c>
      <c r="LF33" s="149"/>
      <c r="LG33" s="149">
        <v>500</v>
      </c>
      <c r="LH33" s="151" t="s">
        <v>460</v>
      </c>
      <c r="LI33" s="168" t="s">
        <v>127</v>
      </c>
      <c r="LJ33" s="149"/>
      <c r="LK33" s="149">
        <v>500</v>
      </c>
      <c r="LL33" s="151" t="s">
        <v>460</v>
      </c>
      <c r="LM33" s="168" t="s">
        <v>127</v>
      </c>
      <c r="LN33" s="149"/>
      <c r="LO33" s="149">
        <v>500</v>
      </c>
      <c r="LP33" s="151" t="s">
        <v>460</v>
      </c>
      <c r="LQ33" s="168" t="s">
        <v>127</v>
      </c>
      <c r="LR33" s="149"/>
      <c r="LS33" s="149">
        <v>500</v>
      </c>
      <c r="LT33" s="151" t="s">
        <v>460</v>
      </c>
      <c r="LU33" s="168" t="s">
        <v>127</v>
      </c>
      <c r="LV33" s="149"/>
      <c r="LW33" s="149">
        <v>500</v>
      </c>
      <c r="LX33" s="151" t="s">
        <v>460</v>
      </c>
      <c r="LY33" s="168" t="s">
        <v>127</v>
      </c>
      <c r="LZ33" s="149"/>
      <c r="MA33" s="149">
        <v>500</v>
      </c>
      <c r="MB33" s="151" t="s">
        <v>460</v>
      </c>
      <c r="MC33" s="168" t="s">
        <v>127</v>
      </c>
      <c r="MD33" s="149"/>
      <c r="ME33" s="149">
        <v>500</v>
      </c>
      <c r="MF33" s="151" t="s">
        <v>460</v>
      </c>
      <c r="MG33" s="168" t="s">
        <v>127</v>
      </c>
      <c r="MH33" s="149"/>
      <c r="MI33" s="149">
        <v>500</v>
      </c>
      <c r="MJ33" s="151" t="s">
        <v>460</v>
      </c>
      <c r="MK33" s="168" t="s">
        <v>127</v>
      </c>
      <c r="ML33" s="149"/>
      <c r="MM33" s="149">
        <v>500</v>
      </c>
      <c r="MN33" s="151" t="s">
        <v>460</v>
      </c>
      <c r="MO33" s="168" t="s">
        <v>127</v>
      </c>
      <c r="MP33" s="149"/>
      <c r="MQ33" s="149">
        <v>500</v>
      </c>
      <c r="MR33" s="151" t="s">
        <v>460</v>
      </c>
      <c r="MS33" s="168" t="s">
        <v>127</v>
      </c>
      <c r="MT33" s="149"/>
      <c r="MU33" s="149">
        <v>500</v>
      </c>
      <c r="MV33" s="151" t="s">
        <v>460</v>
      </c>
      <c r="MW33" s="168" t="s">
        <v>127</v>
      </c>
      <c r="MX33" s="149"/>
      <c r="MY33" s="149">
        <v>500</v>
      </c>
      <c r="MZ33" s="151" t="s">
        <v>460</v>
      </c>
      <c r="NA33" s="168" t="s">
        <v>127</v>
      </c>
      <c r="NB33" s="149"/>
      <c r="NC33" s="149">
        <v>500</v>
      </c>
      <c r="ND33" s="151" t="s">
        <v>460</v>
      </c>
      <c r="NE33" s="168" t="s">
        <v>127</v>
      </c>
      <c r="NF33" s="149"/>
      <c r="NG33" s="149">
        <v>500</v>
      </c>
      <c r="NH33" s="151" t="s">
        <v>460</v>
      </c>
      <c r="NI33" s="168" t="s">
        <v>127</v>
      </c>
      <c r="NJ33" s="149"/>
      <c r="NK33" s="149">
        <v>500</v>
      </c>
      <c r="NL33" s="151" t="s">
        <v>460</v>
      </c>
      <c r="NM33" s="168" t="s">
        <v>127</v>
      </c>
      <c r="NN33" s="149"/>
      <c r="NO33" s="149">
        <v>500</v>
      </c>
      <c r="NP33" s="151" t="s">
        <v>460</v>
      </c>
      <c r="NQ33" s="168" t="s">
        <v>127</v>
      </c>
      <c r="NR33" s="149"/>
      <c r="NS33" s="149">
        <v>500</v>
      </c>
      <c r="NT33" s="151" t="s">
        <v>460</v>
      </c>
      <c r="NU33" s="168" t="s">
        <v>127</v>
      </c>
      <c r="NV33" s="149"/>
      <c r="NW33" s="149">
        <v>500</v>
      </c>
      <c r="NX33" s="151" t="s">
        <v>460</v>
      </c>
      <c r="NY33" s="168" t="s">
        <v>127</v>
      </c>
      <c r="NZ33" s="149"/>
      <c r="OA33" s="149">
        <v>500</v>
      </c>
      <c r="OB33" s="151" t="s">
        <v>460</v>
      </c>
      <c r="OC33" s="168" t="s">
        <v>127</v>
      </c>
      <c r="OD33" s="149"/>
      <c r="OE33" s="149">
        <v>500</v>
      </c>
      <c r="OF33" s="151" t="s">
        <v>460</v>
      </c>
      <c r="OG33" s="168" t="s">
        <v>127</v>
      </c>
      <c r="OH33" s="149"/>
      <c r="OI33" s="149">
        <v>500</v>
      </c>
      <c r="OJ33" s="151" t="s">
        <v>460</v>
      </c>
      <c r="OK33" s="168" t="s">
        <v>127</v>
      </c>
      <c r="OL33" s="149"/>
      <c r="OM33" s="149">
        <v>500</v>
      </c>
      <c r="ON33" s="151" t="s">
        <v>460</v>
      </c>
      <c r="OO33" s="168" t="s">
        <v>127</v>
      </c>
      <c r="OP33" s="149"/>
      <c r="OQ33" s="149">
        <v>500</v>
      </c>
      <c r="OR33" s="151" t="s">
        <v>460</v>
      </c>
      <c r="OS33" s="168" t="s">
        <v>127</v>
      </c>
      <c r="OT33" s="149"/>
      <c r="OU33" s="149">
        <v>500</v>
      </c>
      <c r="OV33" s="151" t="s">
        <v>460</v>
      </c>
      <c r="OW33" s="168" t="s">
        <v>127</v>
      </c>
      <c r="OX33" s="149"/>
      <c r="OY33" s="149">
        <v>500</v>
      </c>
      <c r="OZ33" s="151" t="s">
        <v>460</v>
      </c>
      <c r="PA33" s="168" t="s">
        <v>127</v>
      </c>
      <c r="PB33" s="149"/>
      <c r="PC33" s="149">
        <v>500</v>
      </c>
      <c r="PD33" s="151" t="s">
        <v>460</v>
      </c>
      <c r="PE33" s="168" t="s">
        <v>127</v>
      </c>
      <c r="PF33" s="149"/>
      <c r="PG33" s="149">
        <v>500</v>
      </c>
      <c r="PH33" s="151" t="s">
        <v>460</v>
      </c>
      <c r="PI33" s="168" t="s">
        <v>127</v>
      </c>
      <c r="PJ33" s="149"/>
      <c r="PK33" s="149">
        <v>500</v>
      </c>
      <c r="PL33" s="151" t="s">
        <v>460</v>
      </c>
      <c r="PM33" s="168" t="s">
        <v>127</v>
      </c>
      <c r="PN33" s="149"/>
      <c r="PO33" s="149">
        <v>500</v>
      </c>
      <c r="PP33" s="151" t="s">
        <v>460</v>
      </c>
      <c r="PQ33" s="168" t="s">
        <v>127</v>
      </c>
      <c r="PR33" s="149"/>
      <c r="PS33" s="149">
        <v>500</v>
      </c>
      <c r="PT33" s="151" t="s">
        <v>460</v>
      </c>
      <c r="PU33" s="168" t="s">
        <v>127</v>
      </c>
      <c r="PV33" s="149"/>
      <c r="PW33" s="149">
        <v>500</v>
      </c>
      <c r="PX33" s="151" t="s">
        <v>460</v>
      </c>
      <c r="PY33" s="168" t="s">
        <v>127</v>
      </c>
      <c r="PZ33" s="149"/>
      <c r="QA33" s="149">
        <v>500</v>
      </c>
      <c r="QB33" s="151" t="s">
        <v>460</v>
      </c>
      <c r="QC33" s="168" t="s">
        <v>127</v>
      </c>
      <c r="QD33" s="149"/>
      <c r="QE33" s="149">
        <v>500</v>
      </c>
      <c r="QF33" s="151" t="s">
        <v>460</v>
      </c>
      <c r="QG33" s="168" t="s">
        <v>127</v>
      </c>
      <c r="QH33" s="149"/>
      <c r="QI33" s="149">
        <v>500</v>
      </c>
      <c r="QJ33" s="151" t="s">
        <v>460</v>
      </c>
      <c r="QK33" s="168" t="s">
        <v>127</v>
      </c>
      <c r="QL33" s="149"/>
      <c r="QM33" s="149">
        <v>500</v>
      </c>
      <c r="QN33" s="151" t="s">
        <v>460</v>
      </c>
      <c r="QO33" s="168" t="s">
        <v>127</v>
      </c>
      <c r="QP33" s="149"/>
      <c r="QQ33" s="149">
        <v>500</v>
      </c>
      <c r="QR33" s="151" t="s">
        <v>460</v>
      </c>
      <c r="QS33" s="168" t="s">
        <v>127</v>
      </c>
      <c r="QT33" s="149"/>
      <c r="QU33" s="149">
        <v>500</v>
      </c>
      <c r="QV33" s="151" t="s">
        <v>460</v>
      </c>
      <c r="QW33" s="168" t="s">
        <v>127</v>
      </c>
      <c r="QX33" s="149"/>
      <c r="QY33" s="149">
        <v>500</v>
      </c>
      <c r="QZ33" s="151" t="s">
        <v>460</v>
      </c>
      <c r="RA33" s="168" t="s">
        <v>127</v>
      </c>
      <c r="RB33" s="149"/>
      <c r="RC33" s="149">
        <v>500</v>
      </c>
      <c r="RD33" s="151" t="s">
        <v>460</v>
      </c>
      <c r="RE33" s="168" t="s">
        <v>127</v>
      </c>
      <c r="RF33" s="149"/>
      <c r="RG33" s="149">
        <v>500</v>
      </c>
      <c r="RH33" s="151" t="s">
        <v>460</v>
      </c>
      <c r="RI33" s="168" t="s">
        <v>127</v>
      </c>
      <c r="RJ33" s="149"/>
      <c r="RK33" s="149">
        <v>500</v>
      </c>
      <c r="RL33" s="151" t="s">
        <v>460</v>
      </c>
      <c r="RM33" s="168" t="s">
        <v>127</v>
      </c>
      <c r="RN33" s="149"/>
      <c r="RO33" s="149">
        <v>500</v>
      </c>
      <c r="RP33" s="151" t="s">
        <v>460</v>
      </c>
      <c r="RQ33" s="168" t="s">
        <v>127</v>
      </c>
      <c r="RR33" s="149"/>
      <c r="RS33" s="149">
        <v>500</v>
      </c>
      <c r="RT33" s="151" t="s">
        <v>460</v>
      </c>
      <c r="RU33" s="168" t="s">
        <v>127</v>
      </c>
      <c r="RV33" s="149"/>
      <c r="RW33" s="149">
        <v>500</v>
      </c>
      <c r="RX33" s="151" t="s">
        <v>460</v>
      </c>
      <c r="RY33" s="168" t="s">
        <v>127</v>
      </c>
      <c r="RZ33" s="149"/>
      <c r="SA33" s="149">
        <v>500</v>
      </c>
      <c r="SB33" s="151" t="s">
        <v>460</v>
      </c>
      <c r="SC33" s="168" t="s">
        <v>127</v>
      </c>
      <c r="SD33" s="149"/>
      <c r="SE33" s="149">
        <v>500</v>
      </c>
      <c r="SF33" s="151" t="s">
        <v>460</v>
      </c>
      <c r="SG33" s="168" t="s">
        <v>127</v>
      </c>
      <c r="SH33" s="149"/>
      <c r="SI33" s="149">
        <v>500</v>
      </c>
      <c r="SJ33" s="151" t="s">
        <v>460</v>
      </c>
      <c r="SK33" s="168" t="s">
        <v>127</v>
      </c>
      <c r="SL33" s="149"/>
      <c r="SM33" s="149">
        <v>500</v>
      </c>
      <c r="SN33" s="151" t="s">
        <v>460</v>
      </c>
      <c r="SO33" s="168" t="s">
        <v>127</v>
      </c>
      <c r="SP33" s="149"/>
      <c r="SQ33" s="149">
        <v>500</v>
      </c>
      <c r="SR33" s="151" t="s">
        <v>460</v>
      </c>
      <c r="SS33" s="168" t="s">
        <v>127</v>
      </c>
      <c r="ST33" s="149"/>
      <c r="SU33" s="149">
        <v>500</v>
      </c>
      <c r="SV33" s="151" t="s">
        <v>460</v>
      </c>
      <c r="SW33" s="168" t="s">
        <v>127</v>
      </c>
      <c r="SX33" s="149"/>
      <c r="SY33" s="149">
        <v>500</v>
      </c>
      <c r="SZ33" s="151" t="s">
        <v>460</v>
      </c>
      <c r="TA33" s="168" t="s">
        <v>127</v>
      </c>
      <c r="TB33" s="149"/>
      <c r="TC33" s="149">
        <v>500</v>
      </c>
      <c r="TD33" s="151" t="s">
        <v>460</v>
      </c>
      <c r="TE33" s="168" t="s">
        <v>127</v>
      </c>
      <c r="TF33" s="149"/>
      <c r="TG33" s="149">
        <v>500</v>
      </c>
      <c r="TH33" s="151" t="s">
        <v>460</v>
      </c>
      <c r="TI33" s="168" t="s">
        <v>127</v>
      </c>
      <c r="TJ33" s="149"/>
      <c r="TK33" s="149">
        <v>500</v>
      </c>
      <c r="TL33" s="151" t="s">
        <v>460</v>
      </c>
      <c r="TM33" s="168" t="s">
        <v>127</v>
      </c>
      <c r="TN33" s="149"/>
      <c r="TO33" s="149">
        <v>500</v>
      </c>
      <c r="TP33" s="151" t="s">
        <v>460</v>
      </c>
      <c r="TQ33" s="168" t="s">
        <v>127</v>
      </c>
      <c r="TR33" s="149"/>
      <c r="TS33" s="149">
        <v>500</v>
      </c>
      <c r="TT33" s="151" t="s">
        <v>460</v>
      </c>
      <c r="TU33" s="168" t="s">
        <v>127</v>
      </c>
      <c r="TV33" s="149"/>
      <c r="TW33" s="149">
        <v>500</v>
      </c>
      <c r="TX33" s="151" t="s">
        <v>460</v>
      </c>
      <c r="TY33" s="168" t="s">
        <v>127</v>
      </c>
      <c r="TZ33" s="149"/>
      <c r="UA33" s="149">
        <v>500</v>
      </c>
      <c r="UB33" s="151" t="s">
        <v>460</v>
      </c>
      <c r="UC33" s="168" t="s">
        <v>127</v>
      </c>
      <c r="UD33" s="149"/>
      <c r="UE33" s="149">
        <v>500</v>
      </c>
      <c r="UF33" s="151" t="s">
        <v>460</v>
      </c>
      <c r="UG33" s="168" t="s">
        <v>127</v>
      </c>
      <c r="UH33" s="149"/>
      <c r="UI33" s="149">
        <v>500</v>
      </c>
      <c r="UJ33" s="151" t="s">
        <v>460</v>
      </c>
      <c r="UK33" s="168" t="s">
        <v>127</v>
      </c>
      <c r="UL33" s="149"/>
      <c r="UM33" s="149">
        <v>500</v>
      </c>
      <c r="UN33" s="151" t="s">
        <v>460</v>
      </c>
      <c r="UO33" s="168" t="s">
        <v>127</v>
      </c>
      <c r="UP33" s="149"/>
      <c r="UQ33" s="149">
        <v>500</v>
      </c>
      <c r="UR33" s="151" t="s">
        <v>460</v>
      </c>
      <c r="US33" s="168" t="s">
        <v>127</v>
      </c>
      <c r="UT33" s="149"/>
      <c r="UU33" s="149">
        <v>500</v>
      </c>
      <c r="UV33" s="151" t="s">
        <v>460</v>
      </c>
      <c r="UW33" s="168" t="s">
        <v>127</v>
      </c>
      <c r="UX33" s="149"/>
      <c r="UY33" s="149">
        <v>500</v>
      </c>
      <c r="UZ33" s="151" t="s">
        <v>460</v>
      </c>
      <c r="VA33" s="168" t="s">
        <v>127</v>
      </c>
      <c r="VB33" s="149"/>
      <c r="VC33" s="149">
        <v>500</v>
      </c>
      <c r="VD33" s="151" t="s">
        <v>460</v>
      </c>
      <c r="VE33" s="168" t="s">
        <v>127</v>
      </c>
      <c r="VF33" s="149"/>
      <c r="VG33" s="149">
        <v>500</v>
      </c>
      <c r="VH33" s="151" t="s">
        <v>460</v>
      </c>
      <c r="VI33" s="168" t="s">
        <v>127</v>
      </c>
      <c r="VJ33" s="149"/>
      <c r="VK33" s="149">
        <v>500</v>
      </c>
      <c r="VL33" s="151" t="s">
        <v>460</v>
      </c>
      <c r="VM33" s="168" t="s">
        <v>127</v>
      </c>
      <c r="VN33" s="149"/>
      <c r="VO33" s="149">
        <v>500</v>
      </c>
      <c r="VP33" s="151" t="s">
        <v>460</v>
      </c>
      <c r="VQ33" s="168" t="s">
        <v>127</v>
      </c>
      <c r="VR33" s="149"/>
      <c r="VS33" s="149">
        <v>500</v>
      </c>
      <c r="VT33" s="151" t="s">
        <v>460</v>
      </c>
      <c r="VU33" s="168" t="s">
        <v>127</v>
      </c>
      <c r="VV33" s="149"/>
      <c r="VW33" s="149">
        <v>500</v>
      </c>
      <c r="VX33" s="151" t="s">
        <v>460</v>
      </c>
      <c r="VY33" s="168" t="s">
        <v>127</v>
      </c>
      <c r="VZ33" s="149"/>
      <c r="WA33" s="149">
        <v>500</v>
      </c>
      <c r="WB33" s="151" t="s">
        <v>460</v>
      </c>
      <c r="WC33" s="168" t="s">
        <v>127</v>
      </c>
      <c r="WD33" s="149"/>
      <c r="WE33" s="149">
        <v>500</v>
      </c>
      <c r="WF33" s="151" t="s">
        <v>460</v>
      </c>
      <c r="WG33" s="168" t="s">
        <v>127</v>
      </c>
      <c r="WH33" s="149"/>
      <c r="WI33" s="149">
        <v>500</v>
      </c>
      <c r="WJ33" s="151" t="s">
        <v>460</v>
      </c>
      <c r="WK33" s="168" t="s">
        <v>127</v>
      </c>
      <c r="WL33" s="149"/>
      <c r="WM33" s="149">
        <v>500</v>
      </c>
      <c r="WN33" s="151" t="s">
        <v>460</v>
      </c>
      <c r="WO33" s="168" t="s">
        <v>127</v>
      </c>
      <c r="WP33" s="149"/>
      <c r="WQ33" s="149">
        <v>500</v>
      </c>
      <c r="WR33" s="151" t="s">
        <v>460</v>
      </c>
      <c r="WS33" s="168" t="s">
        <v>127</v>
      </c>
      <c r="WT33" s="149"/>
      <c r="WU33" s="149">
        <v>500</v>
      </c>
      <c r="WV33" s="151" t="s">
        <v>460</v>
      </c>
      <c r="WW33" s="168" t="s">
        <v>127</v>
      </c>
      <c r="WX33" s="149"/>
      <c r="WY33" s="149">
        <v>500</v>
      </c>
      <c r="WZ33" s="151" t="s">
        <v>460</v>
      </c>
      <c r="XA33" s="168" t="s">
        <v>127</v>
      </c>
      <c r="XB33" s="149"/>
      <c r="XC33" s="149">
        <v>500</v>
      </c>
      <c r="XD33" s="151" t="s">
        <v>460</v>
      </c>
      <c r="XE33" s="168" t="s">
        <v>127</v>
      </c>
      <c r="XF33" s="149"/>
      <c r="XG33" s="149">
        <v>500</v>
      </c>
      <c r="XH33" s="151" t="s">
        <v>460</v>
      </c>
      <c r="XI33" s="168" t="s">
        <v>127</v>
      </c>
      <c r="XJ33" s="149"/>
      <c r="XK33" s="149">
        <v>500</v>
      </c>
      <c r="XL33" s="151" t="s">
        <v>460</v>
      </c>
      <c r="XM33" s="168" t="s">
        <v>127</v>
      </c>
      <c r="XN33" s="149"/>
      <c r="XO33" s="149">
        <v>500</v>
      </c>
      <c r="XP33" s="151" t="s">
        <v>460</v>
      </c>
      <c r="XQ33" s="168" t="s">
        <v>127</v>
      </c>
      <c r="XR33" s="149"/>
      <c r="XS33" s="149">
        <v>500</v>
      </c>
      <c r="XT33" s="151" t="s">
        <v>460</v>
      </c>
      <c r="XU33" s="168" t="s">
        <v>127</v>
      </c>
      <c r="XV33" s="149"/>
      <c r="XW33" s="149">
        <v>500</v>
      </c>
      <c r="XX33" s="151" t="s">
        <v>460</v>
      </c>
      <c r="XY33" s="168" t="s">
        <v>127</v>
      </c>
      <c r="XZ33" s="149"/>
      <c r="YA33" s="149">
        <v>500</v>
      </c>
      <c r="YB33" s="151" t="s">
        <v>460</v>
      </c>
      <c r="YC33" s="168" t="s">
        <v>127</v>
      </c>
      <c r="YD33" s="149"/>
      <c r="YE33" s="149">
        <v>500</v>
      </c>
      <c r="YF33" s="151" t="s">
        <v>460</v>
      </c>
      <c r="YG33" s="168" t="s">
        <v>127</v>
      </c>
      <c r="YH33" s="149"/>
      <c r="YI33" s="149">
        <v>500</v>
      </c>
      <c r="YJ33" s="151" t="s">
        <v>460</v>
      </c>
      <c r="YK33" s="168" t="s">
        <v>127</v>
      </c>
      <c r="YL33" s="149"/>
      <c r="YM33" s="149">
        <v>500</v>
      </c>
      <c r="YN33" s="151" t="s">
        <v>460</v>
      </c>
      <c r="YO33" s="168" t="s">
        <v>127</v>
      </c>
      <c r="YP33" s="149"/>
      <c r="YQ33" s="149">
        <v>500</v>
      </c>
      <c r="YR33" s="151" t="s">
        <v>460</v>
      </c>
      <c r="YS33" s="168" t="s">
        <v>127</v>
      </c>
      <c r="YT33" s="149"/>
      <c r="YU33" s="149">
        <v>500</v>
      </c>
      <c r="YV33" s="151" t="s">
        <v>460</v>
      </c>
      <c r="YW33" s="168" t="s">
        <v>127</v>
      </c>
      <c r="YX33" s="149"/>
      <c r="YY33" s="149">
        <v>500</v>
      </c>
      <c r="YZ33" s="151" t="s">
        <v>460</v>
      </c>
      <c r="ZA33" s="168" t="s">
        <v>127</v>
      </c>
      <c r="ZB33" s="149"/>
      <c r="ZC33" s="149">
        <v>500</v>
      </c>
      <c r="ZD33" s="151" t="s">
        <v>460</v>
      </c>
      <c r="ZE33" s="168" t="s">
        <v>127</v>
      </c>
      <c r="ZF33" s="149"/>
      <c r="ZG33" s="149">
        <v>500</v>
      </c>
      <c r="ZH33" s="151" t="s">
        <v>460</v>
      </c>
      <c r="ZI33" s="168" t="s">
        <v>127</v>
      </c>
      <c r="ZJ33" s="149"/>
      <c r="ZK33" s="149">
        <v>500</v>
      </c>
      <c r="ZL33" s="151" t="s">
        <v>460</v>
      </c>
      <c r="ZM33" s="168" t="s">
        <v>127</v>
      </c>
      <c r="ZN33" s="149"/>
      <c r="ZO33" s="149">
        <v>500</v>
      </c>
      <c r="ZP33" s="151" t="s">
        <v>460</v>
      </c>
      <c r="ZQ33" s="168" t="s">
        <v>127</v>
      </c>
      <c r="ZR33" s="149"/>
      <c r="ZS33" s="149">
        <v>500</v>
      </c>
      <c r="ZT33" s="151" t="s">
        <v>460</v>
      </c>
      <c r="ZU33" s="168" t="s">
        <v>127</v>
      </c>
      <c r="ZV33" s="149"/>
      <c r="ZW33" s="149">
        <v>500</v>
      </c>
      <c r="ZX33" s="151" t="s">
        <v>460</v>
      </c>
      <c r="ZY33" s="168" t="s">
        <v>127</v>
      </c>
      <c r="ZZ33" s="149"/>
      <c r="AAA33" s="149">
        <v>500</v>
      </c>
      <c r="AAB33" s="151" t="s">
        <v>460</v>
      </c>
      <c r="AAC33" s="168" t="s">
        <v>127</v>
      </c>
      <c r="AAD33" s="149"/>
      <c r="AAE33" s="149">
        <v>500</v>
      </c>
      <c r="AAF33" s="151" t="s">
        <v>460</v>
      </c>
      <c r="AAG33" s="168" t="s">
        <v>127</v>
      </c>
      <c r="AAH33" s="149"/>
      <c r="AAI33" s="149">
        <v>500</v>
      </c>
      <c r="AAJ33" s="151" t="s">
        <v>460</v>
      </c>
      <c r="AAK33" s="168" t="s">
        <v>127</v>
      </c>
      <c r="AAL33" s="149"/>
      <c r="AAM33" s="149">
        <v>500</v>
      </c>
      <c r="AAN33" s="151" t="s">
        <v>460</v>
      </c>
      <c r="AAO33" s="168" t="s">
        <v>127</v>
      </c>
      <c r="AAP33" s="149"/>
      <c r="AAQ33" s="149">
        <v>500</v>
      </c>
      <c r="AAR33" s="151" t="s">
        <v>460</v>
      </c>
      <c r="AAS33" s="168" t="s">
        <v>127</v>
      </c>
      <c r="AAT33" s="149"/>
      <c r="AAU33" s="149">
        <v>500</v>
      </c>
      <c r="AAV33" s="151" t="s">
        <v>460</v>
      </c>
      <c r="AAW33" s="168" t="s">
        <v>127</v>
      </c>
      <c r="AAX33" s="149"/>
      <c r="AAY33" s="149">
        <v>500</v>
      </c>
      <c r="AAZ33" s="151" t="s">
        <v>460</v>
      </c>
      <c r="ABA33" s="168" t="s">
        <v>127</v>
      </c>
      <c r="ABB33" s="149"/>
      <c r="ABC33" s="149">
        <v>500</v>
      </c>
      <c r="ABD33" s="151" t="s">
        <v>460</v>
      </c>
      <c r="ABE33" s="168" t="s">
        <v>127</v>
      </c>
      <c r="ABF33" s="149"/>
      <c r="ABG33" s="149">
        <v>500</v>
      </c>
      <c r="ABH33" s="151" t="s">
        <v>460</v>
      </c>
      <c r="ABI33" s="168" t="s">
        <v>127</v>
      </c>
      <c r="ABJ33" s="149"/>
      <c r="ABK33" s="149">
        <v>500</v>
      </c>
      <c r="ABL33" s="151" t="s">
        <v>460</v>
      </c>
      <c r="ABM33" s="168" t="s">
        <v>127</v>
      </c>
      <c r="ABN33" s="149"/>
      <c r="ABO33" s="149">
        <v>500</v>
      </c>
      <c r="ABP33" s="151" t="s">
        <v>460</v>
      </c>
      <c r="ABQ33" s="168" t="s">
        <v>127</v>
      </c>
      <c r="ABR33" s="149"/>
      <c r="ABS33" s="149">
        <v>500</v>
      </c>
      <c r="ABT33" s="151" t="s">
        <v>460</v>
      </c>
      <c r="ABU33" s="168" t="s">
        <v>127</v>
      </c>
      <c r="ABV33" s="149"/>
      <c r="ABW33" s="149">
        <v>500</v>
      </c>
      <c r="ABX33" s="151" t="s">
        <v>460</v>
      </c>
      <c r="ABY33" s="168" t="s">
        <v>127</v>
      </c>
      <c r="ABZ33" s="149"/>
      <c r="ACA33" s="149">
        <v>500</v>
      </c>
      <c r="ACB33" s="151" t="s">
        <v>460</v>
      </c>
      <c r="ACC33" s="168" t="s">
        <v>127</v>
      </c>
      <c r="ACD33" s="149"/>
      <c r="ACE33" s="149">
        <v>500</v>
      </c>
      <c r="ACF33" s="151" t="s">
        <v>460</v>
      </c>
      <c r="ACG33" s="168" t="s">
        <v>127</v>
      </c>
      <c r="ACH33" s="149"/>
      <c r="ACI33" s="149">
        <v>500</v>
      </c>
      <c r="ACJ33" s="151" t="s">
        <v>460</v>
      </c>
      <c r="ACK33" s="168" t="s">
        <v>127</v>
      </c>
      <c r="ACL33" s="149"/>
      <c r="ACM33" s="149">
        <v>500</v>
      </c>
      <c r="ACN33" s="151" t="s">
        <v>460</v>
      </c>
      <c r="ACO33" s="168" t="s">
        <v>127</v>
      </c>
      <c r="ACP33" s="149"/>
      <c r="ACQ33" s="149">
        <v>500</v>
      </c>
      <c r="ACR33" s="151" t="s">
        <v>460</v>
      </c>
      <c r="ACS33" s="168" t="s">
        <v>127</v>
      </c>
      <c r="ACT33" s="149"/>
      <c r="ACU33" s="149">
        <v>500</v>
      </c>
      <c r="ACV33" s="151" t="s">
        <v>460</v>
      </c>
      <c r="ACW33" s="168" t="s">
        <v>127</v>
      </c>
      <c r="ACX33" s="149"/>
      <c r="ACY33" s="149">
        <v>500</v>
      </c>
      <c r="ACZ33" s="151" t="s">
        <v>460</v>
      </c>
      <c r="ADA33" s="168" t="s">
        <v>127</v>
      </c>
      <c r="ADB33" s="149"/>
      <c r="ADC33" s="149">
        <v>500</v>
      </c>
      <c r="ADD33" s="151" t="s">
        <v>460</v>
      </c>
      <c r="ADE33" s="168" t="s">
        <v>127</v>
      </c>
      <c r="ADF33" s="149"/>
      <c r="ADG33" s="149">
        <v>500</v>
      </c>
      <c r="ADH33" s="151" t="s">
        <v>460</v>
      </c>
      <c r="ADI33" s="168" t="s">
        <v>127</v>
      </c>
      <c r="ADJ33" s="149"/>
      <c r="ADK33" s="149">
        <v>500</v>
      </c>
      <c r="ADL33" s="151" t="s">
        <v>460</v>
      </c>
      <c r="ADM33" s="168" t="s">
        <v>127</v>
      </c>
      <c r="ADN33" s="149"/>
      <c r="ADO33" s="149">
        <v>500</v>
      </c>
      <c r="ADP33" s="151" t="s">
        <v>460</v>
      </c>
      <c r="ADQ33" s="168" t="s">
        <v>127</v>
      </c>
      <c r="ADR33" s="149"/>
      <c r="ADS33" s="149">
        <v>500</v>
      </c>
      <c r="ADT33" s="151" t="s">
        <v>460</v>
      </c>
      <c r="ADU33" s="168" t="s">
        <v>127</v>
      </c>
      <c r="ADV33" s="149"/>
      <c r="ADW33" s="149">
        <v>500</v>
      </c>
      <c r="ADX33" s="151" t="s">
        <v>460</v>
      </c>
      <c r="ADY33" s="168" t="s">
        <v>127</v>
      </c>
      <c r="ADZ33" s="149"/>
      <c r="AEA33" s="149">
        <v>500</v>
      </c>
      <c r="AEB33" s="151" t="s">
        <v>460</v>
      </c>
      <c r="AEC33" s="168" t="s">
        <v>127</v>
      </c>
      <c r="AED33" s="149"/>
      <c r="AEE33" s="149">
        <v>500</v>
      </c>
      <c r="AEF33" s="151" t="s">
        <v>460</v>
      </c>
      <c r="AEG33" s="168" t="s">
        <v>127</v>
      </c>
      <c r="AEH33" s="149"/>
      <c r="AEI33" s="149">
        <v>500</v>
      </c>
      <c r="AEJ33" s="151" t="s">
        <v>460</v>
      </c>
      <c r="AEK33" s="168" t="s">
        <v>127</v>
      </c>
      <c r="AEL33" s="149"/>
      <c r="AEM33" s="149">
        <v>500</v>
      </c>
      <c r="AEN33" s="151" t="s">
        <v>460</v>
      </c>
      <c r="AEO33" s="168" t="s">
        <v>127</v>
      </c>
      <c r="AEP33" s="149"/>
      <c r="AEQ33" s="149">
        <v>500</v>
      </c>
      <c r="AER33" s="151" t="s">
        <v>460</v>
      </c>
      <c r="AES33" s="168" t="s">
        <v>127</v>
      </c>
      <c r="AET33" s="149"/>
      <c r="AEU33" s="149">
        <v>500</v>
      </c>
      <c r="AEV33" s="151" t="s">
        <v>460</v>
      </c>
      <c r="AEW33" s="168" t="s">
        <v>127</v>
      </c>
      <c r="AEX33" s="149"/>
      <c r="AEY33" s="149">
        <v>500</v>
      </c>
      <c r="AEZ33" s="151" t="s">
        <v>460</v>
      </c>
      <c r="AFA33" s="168" t="s">
        <v>127</v>
      </c>
      <c r="AFB33" s="149"/>
      <c r="AFC33" s="149">
        <v>500</v>
      </c>
      <c r="AFD33" s="151" t="s">
        <v>460</v>
      </c>
      <c r="AFE33" s="168" t="s">
        <v>127</v>
      </c>
      <c r="AFF33" s="149"/>
      <c r="AFG33" s="149">
        <v>500</v>
      </c>
      <c r="AFH33" s="151" t="s">
        <v>460</v>
      </c>
      <c r="AFI33" s="168" t="s">
        <v>127</v>
      </c>
      <c r="AFJ33" s="149"/>
      <c r="AFK33" s="149">
        <v>500</v>
      </c>
      <c r="AFL33" s="151" t="s">
        <v>460</v>
      </c>
      <c r="AFM33" s="168" t="s">
        <v>127</v>
      </c>
      <c r="AFN33" s="149"/>
      <c r="AFO33" s="149">
        <v>500</v>
      </c>
      <c r="AFP33" s="151" t="s">
        <v>460</v>
      </c>
      <c r="AFQ33" s="168" t="s">
        <v>127</v>
      </c>
      <c r="AFR33" s="149"/>
      <c r="AFS33" s="149">
        <v>500</v>
      </c>
      <c r="AFT33" s="151" t="s">
        <v>460</v>
      </c>
      <c r="AFU33" s="168" t="s">
        <v>127</v>
      </c>
      <c r="AFV33" s="149"/>
      <c r="AFW33" s="149">
        <v>500</v>
      </c>
      <c r="AFX33" s="151" t="s">
        <v>460</v>
      </c>
      <c r="AFY33" s="168" t="s">
        <v>127</v>
      </c>
      <c r="AFZ33" s="149"/>
      <c r="AGA33" s="149">
        <v>500</v>
      </c>
      <c r="AGB33" s="151" t="s">
        <v>460</v>
      </c>
      <c r="AGC33" s="168" t="s">
        <v>127</v>
      </c>
      <c r="AGD33" s="149"/>
      <c r="AGE33" s="149">
        <v>500</v>
      </c>
      <c r="AGF33" s="151" t="s">
        <v>460</v>
      </c>
      <c r="AGG33" s="168" t="s">
        <v>127</v>
      </c>
      <c r="AGH33" s="149"/>
      <c r="AGI33" s="149">
        <v>500</v>
      </c>
      <c r="AGJ33" s="151" t="s">
        <v>460</v>
      </c>
      <c r="AGK33" s="168" t="s">
        <v>127</v>
      </c>
      <c r="AGL33" s="149"/>
      <c r="AGM33" s="149">
        <v>500</v>
      </c>
      <c r="AGN33" s="151" t="s">
        <v>460</v>
      </c>
      <c r="AGO33" s="168" t="s">
        <v>127</v>
      </c>
      <c r="AGP33" s="149"/>
      <c r="AGQ33" s="149">
        <v>500</v>
      </c>
      <c r="AGR33" s="151" t="s">
        <v>460</v>
      </c>
      <c r="AGS33" s="168" t="s">
        <v>127</v>
      </c>
      <c r="AGT33" s="149"/>
      <c r="AGU33" s="149">
        <v>500</v>
      </c>
      <c r="AGV33" s="151" t="s">
        <v>460</v>
      </c>
      <c r="AGW33" s="168" t="s">
        <v>127</v>
      </c>
      <c r="AGX33" s="149"/>
      <c r="AGY33" s="149">
        <v>500</v>
      </c>
      <c r="AGZ33" s="151" t="s">
        <v>460</v>
      </c>
      <c r="AHA33" s="168" t="s">
        <v>127</v>
      </c>
      <c r="AHB33" s="149"/>
      <c r="AHC33" s="149">
        <v>500</v>
      </c>
      <c r="AHD33" s="151" t="s">
        <v>460</v>
      </c>
      <c r="AHE33" s="168" t="s">
        <v>127</v>
      </c>
      <c r="AHF33" s="149"/>
      <c r="AHG33" s="149">
        <v>500</v>
      </c>
      <c r="AHH33" s="151" t="s">
        <v>460</v>
      </c>
      <c r="AHI33" s="168" t="s">
        <v>127</v>
      </c>
      <c r="AHJ33" s="149"/>
      <c r="AHK33" s="149">
        <v>500</v>
      </c>
      <c r="AHL33" s="151" t="s">
        <v>460</v>
      </c>
      <c r="AHM33" s="168" t="s">
        <v>127</v>
      </c>
      <c r="AHN33" s="149"/>
      <c r="AHO33" s="149">
        <v>500</v>
      </c>
      <c r="AHP33" s="151" t="s">
        <v>460</v>
      </c>
      <c r="AHQ33" s="168" t="s">
        <v>127</v>
      </c>
      <c r="AHR33" s="149"/>
      <c r="AHS33" s="149">
        <v>500</v>
      </c>
      <c r="AHT33" s="151" t="s">
        <v>460</v>
      </c>
      <c r="AHU33" s="168" t="s">
        <v>127</v>
      </c>
      <c r="AHV33" s="149"/>
      <c r="AHW33" s="149">
        <v>500</v>
      </c>
      <c r="AHX33" s="151" t="s">
        <v>460</v>
      </c>
      <c r="AHY33" s="168" t="s">
        <v>127</v>
      </c>
      <c r="AHZ33" s="149"/>
      <c r="AIA33" s="149">
        <v>500</v>
      </c>
      <c r="AIB33" s="151" t="s">
        <v>460</v>
      </c>
      <c r="AIC33" s="168" t="s">
        <v>127</v>
      </c>
      <c r="AID33" s="149"/>
      <c r="AIE33" s="149">
        <v>500</v>
      </c>
      <c r="AIF33" s="151" t="s">
        <v>460</v>
      </c>
      <c r="AIG33" s="168" t="s">
        <v>127</v>
      </c>
      <c r="AIH33" s="149"/>
      <c r="AII33" s="149">
        <v>500</v>
      </c>
      <c r="AIJ33" s="151" t="s">
        <v>460</v>
      </c>
      <c r="AIK33" s="168" t="s">
        <v>127</v>
      </c>
      <c r="AIL33" s="149"/>
      <c r="AIM33" s="149">
        <v>500</v>
      </c>
      <c r="AIN33" s="151" t="s">
        <v>460</v>
      </c>
      <c r="AIO33" s="168" t="s">
        <v>127</v>
      </c>
      <c r="AIP33" s="149"/>
      <c r="AIQ33" s="149">
        <v>500</v>
      </c>
      <c r="AIR33" s="151" t="s">
        <v>460</v>
      </c>
      <c r="AIS33" s="168" t="s">
        <v>127</v>
      </c>
      <c r="AIT33" s="149"/>
      <c r="AIU33" s="149">
        <v>500</v>
      </c>
      <c r="AIV33" s="151" t="s">
        <v>460</v>
      </c>
      <c r="AIW33" s="168" t="s">
        <v>127</v>
      </c>
      <c r="AIX33" s="149"/>
      <c r="AIY33" s="149">
        <v>500</v>
      </c>
      <c r="AIZ33" s="151" t="s">
        <v>460</v>
      </c>
      <c r="AJA33" s="168" t="s">
        <v>127</v>
      </c>
      <c r="AJB33" s="149"/>
      <c r="AJC33" s="149">
        <v>500</v>
      </c>
      <c r="AJD33" s="151" t="s">
        <v>460</v>
      </c>
      <c r="AJE33" s="168" t="s">
        <v>127</v>
      </c>
      <c r="AJF33" s="149"/>
      <c r="AJG33" s="149">
        <v>500</v>
      </c>
      <c r="AJH33" s="151" t="s">
        <v>460</v>
      </c>
      <c r="AJI33" s="168" t="s">
        <v>127</v>
      </c>
      <c r="AJJ33" s="149"/>
      <c r="AJK33" s="149">
        <v>500</v>
      </c>
      <c r="AJL33" s="151" t="s">
        <v>460</v>
      </c>
      <c r="AJM33" s="168" t="s">
        <v>127</v>
      </c>
      <c r="AJN33" s="149"/>
      <c r="AJO33" s="149">
        <v>500</v>
      </c>
      <c r="AJP33" s="151" t="s">
        <v>460</v>
      </c>
      <c r="AJQ33" s="168" t="s">
        <v>127</v>
      </c>
      <c r="AJR33" s="149"/>
      <c r="AJS33" s="149">
        <v>500</v>
      </c>
      <c r="AJT33" s="151" t="s">
        <v>460</v>
      </c>
      <c r="AJU33" s="168" t="s">
        <v>127</v>
      </c>
      <c r="AJV33" s="149"/>
      <c r="AJW33" s="149">
        <v>500</v>
      </c>
      <c r="AJX33" s="151" t="s">
        <v>460</v>
      </c>
      <c r="AJY33" s="168" t="s">
        <v>127</v>
      </c>
      <c r="AJZ33" s="149"/>
      <c r="AKA33" s="149">
        <v>500</v>
      </c>
      <c r="AKB33" s="151" t="s">
        <v>460</v>
      </c>
      <c r="AKC33" s="168" t="s">
        <v>127</v>
      </c>
      <c r="AKD33" s="149"/>
      <c r="AKE33" s="149">
        <v>500</v>
      </c>
      <c r="AKF33" s="151" t="s">
        <v>460</v>
      </c>
      <c r="AKG33" s="168" t="s">
        <v>127</v>
      </c>
      <c r="AKH33" s="149"/>
      <c r="AKI33" s="149">
        <v>500</v>
      </c>
      <c r="AKJ33" s="151" t="s">
        <v>460</v>
      </c>
      <c r="AKK33" s="168" t="s">
        <v>127</v>
      </c>
      <c r="AKL33" s="149"/>
      <c r="AKM33" s="149">
        <v>500</v>
      </c>
      <c r="AKN33" s="151" t="s">
        <v>460</v>
      </c>
      <c r="AKO33" s="168" t="s">
        <v>127</v>
      </c>
      <c r="AKP33" s="149"/>
      <c r="AKQ33" s="149">
        <v>500</v>
      </c>
      <c r="AKR33" s="151" t="s">
        <v>460</v>
      </c>
      <c r="AKS33" s="168" t="s">
        <v>127</v>
      </c>
      <c r="AKT33" s="149"/>
      <c r="AKU33" s="149">
        <v>500</v>
      </c>
      <c r="AKV33" s="151" t="s">
        <v>460</v>
      </c>
      <c r="AKW33" s="168" t="s">
        <v>127</v>
      </c>
      <c r="AKX33" s="149"/>
      <c r="AKY33" s="149">
        <v>500</v>
      </c>
      <c r="AKZ33" s="151" t="s">
        <v>460</v>
      </c>
      <c r="ALA33" s="168" t="s">
        <v>127</v>
      </c>
      <c r="ALB33" s="149"/>
      <c r="ALC33" s="149">
        <v>500</v>
      </c>
      <c r="ALD33" s="151" t="s">
        <v>460</v>
      </c>
      <c r="ALE33" s="168" t="s">
        <v>127</v>
      </c>
      <c r="ALF33" s="149"/>
      <c r="ALG33" s="149">
        <v>500</v>
      </c>
      <c r="ALH33" s="151" t="s">
        <v>460</v>
      </c>
      <c r="ALI33" s="168" t="s">
        <v>127</v>
      </c>
      <c r="ALJ33" s="149"/>
      <c r="ALK33" s="149">
        <v>500</v>
      </c>
      <c r="ALL33" s="151" t="s">
        <v>460</v>
      </c>
      <c r="ALM33" s="168" t="s">
        <v>127</v>
      </c>
      <c r="ALN33" s="149"/>
      <c r="ALO33" s="149">
        <v>500</v>
      </c>
      <c r="ALP33" s="151" t="s">
        <v>460</v>
      </c>
      <c r="ALQ33" s="168" t="s">
        <v>127</v>
      </c>
      <c r="ALR33" s="149"/>
      <c r="ALS33" s="149">
        <v>500</v>
      </c>
      <c r="ALT33" s="151" t="s">
        <v>460</v>
      </c>
      <c r="ALU33" s="168" t="s">
        <v>127</v>
      </c>
      <c r="ALV33" s="149"/>
      <c r="ALW33" s="149">
        <v>500</v>
      </c>
      <c r="ALX33" s="151" t="s">
        <v>460</v>
      </c>
      <c r="ALY33" s="168" t="s">
        <v>127</v>
      </c>
      <c r="ALZ33" s="149"/>
      <c r="AMA33" s="149">
        <v>500</v>
      </c>
      <c r="AMB33" s="151" t="s">
        <v>460</v>
      </c>
      <c r="AMC33" s="168" t="s">
        <v>127</v>
      </c>
      <c r="AMD33" s="149"/>
      <c r="AME33" s="149">
        <v>500</v>
      </c>
      <c r="AMF33" s="151" t="s">
        <v>460</v>
      </c>
      <c r="AMG33" s="168" t="s">
        <v>127</v>
      </c>
      <c r="AMH33" s="149"/>
      <c r="AMI33" s="149">
        <v>500</v>
      </c>
      <c r="AMJ33" s="151" t="s">
        <v>460</v>
      </c>
      <c r="AMK33" s="168" t="s">
        <v>127</v>
      </c>
      <c r="AML33" s="149"/>
      <c r="AMM33" s="149">
        <v>500</v>
      </c>
      <c r="AMN33" s="151" t="s">
        <v>460</v>
      </c>
      <c r="AMO33" s="168" t="s">
        <v>127</v>
      </c>
      <c r="AMP33" s="149"/>
      <c r="AMQ33" s="149">
        <v>500</v>
      </c>
      <c r="AMR33" s="151" t="s">
        <v>460</v>
      </c>
      <c r="AMS33" s="168" t="s">
        <v>127</v>
      </c>
      <c r="AMT33" s="149"/>
      <c r="AMU33" s="149">
        <v>500</v>
      </c>
      <c r="AMV33" s="151" t="s">
        <v>460</v>
      </c>
      <c r="AMW33" s="168" t="s">
        <v>127</v>
      </c>
      <c r="AMX33" s="149"/>
      <c r="AMY33" s="149">
        <v>500</v>
      </c>
      <c r="AMZ33" s="151" t="s">
        <v>460</v>
      </c>
      <c r="ANA33" s="168" t="s">
        <v>127</v>
      </c>
      <c r="ANB33" s="149"/>
      <c r="ANC33" s="149">
        <v>500</v>
      </c>
      <c r="AND33" s="151" t="s">
        <v>460</v>
      </c>
      <c r="ANE33" s="168" t="s">
        <v>127</v>
      </c>
      <c r="ANF33" s="149"/>
      <c r="ANG33" s="149">
        <v>500</v>
      </c>
      <c r="ANH33" s="151" t="s">
        <v>460</v>
      </c>
      <c r="ANI33" s="168" t="s">
        <v>127</v>
      </c>
      <c r="ANJ33" s="149"/>
      <c r="ANK33" s="149">
        <v>500</v>
      </c>
      <c r="ANL33" s="151" t="s">
        <v>460</v>
      </c>
      <c r="ANM33" s="168" t="s">
        <v>127</v>
      </c>
      <c r="ANN33" s="149"/>
      <c r="ANO33" s="149">
        <v>500</v>
      </c>
      <c r="ANP33" s="151" t="s">
        <v>460</v>
      </c>
      <c r="ANQ33" s="168" t="s">
        <v>127</v>
      </c>
      <c r="ANR33" s="149"/>
      <c r="ANS33" s="149">
        <v>500</v>
      </c>
      <c r="ANT33" s="151" t="s">
        <v>460</v>
      </c>
      <c r="ANU33" s="168" t="s">
        <v>127</v>
      </c>
      <c r="ANV33" s="149"/>
      <c r="ANW33" s="149">
        <v>500</v>
      </c>
      <c r="ANX33" s="151" t="s">
        <v>460</v>
      </c>
      <c r="ANY33" s="168" t="s">
        <v>127</v>
      </c>
      <c r="ANZ33" s="149"/>
      <c r="AOA33" s="149">
        <v>500</v>
      </c>
      <c r="AOB33" s="151" t="s">
        <v>460</v>
      </c>
      <c r="AOC33" s="168" t="s">
        <v>127</v>
      </c>
      <c r="AOD33" s="149"/>
      <c r="AOE33" s="149">
        <v>500</v>
      </c>
      <c r="AOF33" s="151" t="s">
        <v>460</v>
      </c>
      <c r="AOG33" s="168" t="s">
        <v>127</v>
      </c>
      <c r="AOH33" s="149"/>
      <c r="AOI33" s="149">
        <v>500</v>
      </c>
      <c r="AOJ33" s="151" t="s">
        <v>460</v>
      </c>
      <c r="AOK33" s="168" t="s">
        <v>127</v>
      </c>
      <c r="AOL33" s="149"/>
      <c r="AOM33" s="149">
        <v>500</v>
      </c>
      <c r="AON33" s="151" t="s">
        <v>460</v>
      </c>
      <c r="AOO33" s="168" t="s">
        <v>127</v>
      </c>
      <c r="AOP33" s="149"/>
      <c r="AOQ33" s="149">
        <v>500</v>
      </c>
      <c r="AOR33" s="151" t="s">
        <v>460</v>
      </c>
      <c r="AOS33" s="168" t="s">
        <v>127</v>
      </c>
      <c r="AOT33" s="149"/>
      <c r="AOU33" s="149">
        <v>500</v>
      </c>
      <c r="AOV33" s="151" t="s">
        <v>460</v>
      </c>
      <c r="AOW33" s="168" t="s">
        <v>127</v>
      </c>
      <c r="AOX33" s="149"/>
      <c r="AOY33" s="149">
        <v>500</v>
      </c>
      <c r="AOZ33" s="151" t="s">
        <v>460</v>
      </c>
      <c r="APA33" s="168" t="s">
        <v>127</v>
      </c>
      <c r="APB33" s="149"/>
      <c r="APC33" s="149">
        <v>500</v>
      </c>
      <c r="APD33" s="151" t="s">
        <v>460</v>
      </c>
      <c r="APE33" s="168" t="s">
        <v>127</v>
      </c>
      <c r="APF33" s="149"/>
      <c r="APG33" s="149">
        <v>500</v>
      </c>
      <c r="APH33" s="151" t="s">
        <v>460</v>
      </c>
      <c r="API33" s="168" t="s">
        <v>127</v>
      </c>
      <c r="APJ33" s="149"/>
      <c r="APK33" s="149">
        <v>500</v>
      </c>
      <c r="APL33" s="151" t="s">
        <v>460</v>
      </c>
      <c r="APM33" s="168" t="s">
        <v>127</v>
      </c>
      <c r="APN33" s="149"/>
      <c r="APO33" s="149">
        <v>500</v>
      </c>
      <c r="APP33" s="151" t="s">
        <v>460</v>
      </c>
      <c r="APQ33" s="168" t="s">
        <v>127</v>
      </c>
      <c r="APR33" s="149"/>
      <c r="APS33" s="149">
        <v>500</v>
      </c>
      <c r="APT33" s="151" t="s">
        <v>460</v>
      </c>
      <c r="APU33" s="168" t="s">
        <v>127</v>
      </c>
      <c r="APV33" s="149"/>
      <c r="APW33" s="149">
        <v>500</v>
      </c>
      <c r="APX33" s="151" t="s">
        <v>460</v>
      </c>
      <c r="APY33" s="168" t="s">
        <v>127</v>
      </c>
      <c r="APZ33" s="149"/>
      <c r="AQA33" s="149">
        <v>500</v>
      </c>
      <c r="AQB33" s="151" t="s">
        <v>460</v>
      </c>
      <c r="AQC33" s="168" t="s">
        <v>127</v>
      </c>
      <c r="AQD33" s="149"/>
      <c r="AQE33" s="149">
        <v>500</v>
      </c>
      <c r="AQF33" s="151" t="s">
        <v>460</v>
      </c>
      <c r="AQG33" s="168" t="s">
        <v>127</v>
      </c>
      <c r="AQH33" s="149"/>
      <c r="AQI33" s="149">
        <v>500</v>
      </c>
      <c r="AQJ33" s="151" t="s">
        <v>460</v>
      </c>
      <c r="AQK33" s="168" t="s">
        <v>127</v>
      </c>
      <c r="AQL33" s="149"/>
      <c r="AQM33" s="149">
        <v>500</v>
      </c>
      <c r="AQN33" s="151" t="s">
        <v>460</v>
      </c>
      <c r="AQO33" s="168" t="s">
        <v>127</v>
      </c>
      <c r="AQP33" s="149"/>
      <c r="AQQ33" s="149">
        <v>500</v>
      </c>
      <c r="AQR33" s="151" t="s">
        <v>460</v>
      </c>
      <c r="AQS33" s="168" t="s">
        <v>127</v>
      </c>
      <c r="AQT33" s="149"/>
      <c r="AQU33" s="149">
        <v>500</v>
      </c>
      <c r="AQV33" s="151" t="s">
        <v>460</v>
      </c>
      <c r="AQW33" s="168" t="s">
        <v>127</v>
      </c>
      <c r="AQX33" s="149"/>
      <c r="AQY33" s="149">
        <v>500</v>
      </c>
      <c r="AQZ33" s="151" t="s">
        <v>460</v>
      </c>
      <c r="ARA33" s="168" t="s">
        <v>127</v>
      </c>
      <c r="ARB33" s="149"/>
      <c r="ARC33" s="149">
        <v>500</v>
      </c>
      <c r="ARD33" s="151" t="s">
        <v>460</v>
      </c>
      <c r="ARE33" s="168" t="s">
        <v>127</v>
      </c>
      <c r="ARF33" s="149"/>
      <c r="ARG33" s="149">
        <v>500</v>
      </c>
      <c r="ARH33" s="151" t="s">
        <v>460</v>
      </c>
      <c r="ARI33" s="168" t="s">
        <v>127</v>
      </c>
      <c r="ARJ33" s="149"/>
      <c r="ARK33" s="149">
        <v>500</v>
      </c>
      <c r="ARL33" s="151" t="s">
        <v>460</v>
      </c>
      <c r="ARM33" s="168" t="s">
        <v>127</v>
      </c>
      <c r="ARN33" s="149"/>
      <c r="ARO33" s="149">
        <v>500</v>
      </c>
      <c r="ARP33" s="151" t="s">
        <v>460</v>
      </c>
      <c r="ARQ33" s="168" t="s">
        <v>127</v>
      </c>
      <c r="ARR33" s="149"/>
      <c r="ARS33" s="149">
        <v>500</v>
      </c>
      <c r="ART33" s="151" t="s">
        <v>460</v>
      </c>
      <c r="ARU33" s="168" t="s">
        <v>127</v>
      </c>
      <c r="ARV33" s="149"/>
      <c r="ARW33" s="149">
        <v>500</v>
      </c>
      <c r="ARX33" s="151" t="s">
        <v>460</v>
      </c>
      <c r="ARY33" s="168" t="s">
        <v>127</v>
      </c>
      <c r="ARZ33" s="149"/>
      <c r="ASA33" s="149">
        <v>500</v>
      </c>
      <c r="ASB33" s="151" t="s">
        <v>460</v>
      </c>
      <c r="ASC33" s="168" t="s">
        <v>127</v>
      </c>
      <c r="ASD33" s="149"/>
      <c r="ASE33" s="149">
        <v>500</v>
      </c>
      <c r="ASF33" s="151" t="s">
        <v>460</v>
      </c>
      <c r="ASG33" s="168" t="s">
        <v>127</v>
      </c>
      <c r="ASH33" s="149"/>
      <c r="ASI33" s="149">
        <v>500</v>
      </c>
      <c r="ASJ33" s="151" t="s">
        <v>460</v>
      </c>
      <c r="ASK33" s="168" t="s">
        <v>127</v>
      </c>
      <c r="ASL33" s="149"/>
      <c r="ASM33" s="149">
        <v>500</v>
      </c>
      <c r="ASN33" s="151" t="s">
        <v>460</v>
      </c>
      <c r="ASO33" s="168" t="s">
        <v>127</v>
      </c>
      <c r="ASP33" s="149"/>
      <c r="ASQ33" s="149">
        <v>500</v>
      </c>
      <c r="ASR33" s="151" t="s">
        <v>460</v>
      </c>
      <c r="ASS33" s="168" t="s">
        <v>127</v>
      </c>
      <c r="AST33" s="149"/>
      <c r="ASU33" s="149">
        <v>500</v>
      </c>
      <c r="ASV33" s="151" t="s">
        <v>460</v>
      </c>
      <c r="ASW33" s="168" t="s">
        <v>127</v>
      </c>
      <c r="ASX33" s="149"/>
      <c r="ASY33" s="149">
        <v>500</v>
      </c>
      <c r="ASZ33" s="151" t="s">
        <v>460</v>
      </c>
      <c r="ATA33" s="168" t="s">
        <v>127</v>
      </c>
      <c r="ATB33" s="149"/>
      <c r="ATC33" s="149">
        <v>500</v>
      </c>
      <c r="ATD33" s="151" t="s">
        <v>460</v>
      </c>
      <c r="ATE33" s="168" t="s">
        <v>127</v>
      </c>
      <c r="ATF33" s="149"/>
      <c r="ATG33" s="149">
        <v>500</v>
      </c>
      <c r="ATH33" s="151" t="s">
        <v>460</v>
      </c>
      <c r="ATI33" s="168" t="s">
        <v>127</v>
      </c>
      <c r="ATJ33" s="149"/>
      <c r="ATK33" s="149">
        <v>500</v>
      </c>
      <c r="ATL33" s="151" t="s">
        <v>460</v>
      </c>
      <c r="ATM33" s="168" t="s">
        <v>127</v>
      </c>
      <c r="ATN33" s="149"/>
      <c r="ATO33" s="149">
        <v>500</v>
      </c>
      <c r="ATP33" s="151" t="s">
        <v>460</v>
      </c>
      <c r="ATQ33" s="168" t="s">
        <v>127</v>
      </c>
      <c r="ATR33" s="149"/>
      <c r="ATS33" s="149">
        <v>500</v>
      </c>
      <c r="ATT33" s="151" t="s">
        <v>460</v>
      </c>
      <c r="ATU33" s="168" t="s">
        <v>127</v>
      </c>
      <c r="ATV33" s="149"/>
      <c r="ATW33" s="149">
        <v>500</v>
      </c>
      <c r="ATX33" s="151" t="s">
        <v>460</v>
      </c>
      <c r="ATY33" s="168" t="s">
        <v>127</v>
      </c>
      <c r="ATZ33" s="149"/>
      <c r="AUA33" s="149">
        <v>500</v>
      </c>
      <c r="AUB33" s="151" t="s">
        <v>460</v>
      </c>
      <c r="AUC33" s="168" t="s">
        <v>127</v>
      </c>
      <c r="AUD33" s="149"/>
      <c r="AUE33" s="149">
        <v>500</v>
      </c>
      <c r="AUF33" s="151" t="s">
        <v>460</v>
      </c>
      <c r="AUG33" s="168" t="s">
        <v>127</v>
      </c>
      <c r="AUH33" s="149"/>
      <c r="AUI33" s="149">
        <v>500</v>
      </c>
      <c r="AUJ33" s="151" t="s">
        <v>460</v>
      </c>
      <c r="AUK33" s="168" t="s">
        <v>127</v>
      </c>
      <c r="AUL33" s="149"/>
      <c r="AUM33" s="149">
        <v>500</v>
      </c>
      <c r="AUN33" s="151" t="s">
        <v>460</v>
      </c>
      <c r="AUO33" s="168" t="s">
        <v>127</v>
      </c>
      <c r="AUP33" s="149"/>
      <c r="AUQ33" s="149">
        <v>500</v>
      </c>
      <c r="AUR33" s="151" t="s">
        <v>460</v>
      </c>
      <c r="AUS33" s="168" t="s">
        <v>127</v>
      </c>
      <c r="AUT33" s="149"/>
      <c r="AUU33" s="149">
        <v>500</v>
      </c>
      <c r="AUV33" s="151" t="s">
        <v>460</v>
      </c>
      <c r="AUW33" s="168" t="s">
        <v>127</v>
      </c>
      <c r="AUX33" s="149"/>
      <c r="AUY33" s="149">
        <v>500</v>
      </c>
      <c r="AUZ33" s="151" t="s">
        <v>460</v>
      </c>
      <c r="AVA33" s="168" t="s">
        <v>127</v>
      </c>
      <c r="AVB33" s="149"/>
      <c r="AVC33" s="149">
        <v>500</v>
      </c>
      <c r="AVD33" s="151" t="s">
        <v>460</v>
      </c>
      <c r="AVE33" s="168" t="s">
        <v>127</v>
      </c>
      <c r="AVF33" s="149"/>
      <c r="AVG33" s="149">
        <v>500</v>
      </c>
      <c r="AVH33" s="151" t="s">
        <v>460</v>
      </c>
      <c r="AVI33" s="168" t="s">
        <v>127</v>
      </c>
      <c r="AVJ33" s="149"/>
      <c r="AVK33" s="149">
        <v>500</v>
      </c>
      <c r="AVL33" s="151" t="s">
        <v>460</v>
      </c>
      <c r="AVM33" s="168" t="s">
        <v>127</v>
      </c>
      <c r="AVN33" s="149"/>
      <c r="AVO33" s="149">
        <v>500</v>
      </c>
      <c r="AVP33" s="151" t="s">
        <v>460</v>
      </c>
      <c r="AVQ33" s="168" t="s">
        <v>127</v>
      </c>
      <c r="AVR33" s="149"/>
      <c r="AVS33" s="149">
        <v>500</v>
      </c>
      <c r="AVT33" s="151" t="s">
        <v>460</v>
      </c>
      <c r="AVU33" s="168" t="s">
        <v>127</v>
      </c>
      <c r="AVV33" s="149"/>
      <c r="AVW33" s="149">
        <v>500</v>
      </c>
      <c r="AVX33" s="151" t="s">
        <v>460</v>
      </c>
      <c r="AVY33" s="168" t="s">
        <v>127</v>
      </c>
      <c r="AVZ33" s="149"/>
      <c r="AWA33" s="149">
        <v>500</v>
      </c>
      <c r="AWB33" s="151" t="s">
        <v>460</v>
      </c>
      <c r="AWC33" s="168" t="s">
        <v>127</v>
      </c>
      <c r="AWD33" s="149"/>
      <c r="AWE33" s="149">
        <v>500</v>
      </c>
      <c r="AWF33" s="151" t="s">
        <v>460</v>
      </c>
      <c r="AWG33" s="168" t="s">
        <v>127</v>
      </c>
      <c r="AWH33" s="149"/>
      <c r="AWI33" s="149">
        <v>500</v>
      </c>
      <c r="AWJ33" s="151" t="s">
        <v>460</v>
      </c>
      <c r="AWK33" s="168" t="s">
        <v>127</v>
      </c>
      <c r="AWL33" s="149"/>
      <c r="AWM33" s="149">
        <v>500</v>
      </c>
      <c r="AWN33" s="151" t="s">
        <v>460</v>
      </c>
      <c r="AWO33" s="168" t="s">
        <v>127</v>
      </c>
      <c r="AWP33" s="149"/>
      <c r="AWQ33" s="149">
        <v>500</v>
      </c>
      <c r="AWR33" s="151" t="s">
        <v>460</v>
      </c>
      <c r="AWS33" s="168" t="s">
        <v>127</v>
      </c>
      <c r="AWT33" s="149"/>
      <c r="AWU33" s="149">
        <v>500</v>
      </c>
      <c r="AWV33" s="151" t="s">
        <v>460</v>
      </c>
      <c r="AWW33" s="168" t="s">
        <v>127</v>
      </c>
      <c r="AWX33" s="149"/>
      <c r="AWY33" s="149">
        <v>500</v>
      </c>
      <c r="AWZ33" s="151" t="s">
        <v>460</v>
      </c>
      <c r="AXA33" s="168" t="s">
        <v>127</v>
      </c>
      <c r="AXB33" s="149"/>
      <c r="AXC33" s="149">
        <v>500</v>
      </c>
      <c r="AXD33" s="151" t="s">
        <v>460</v>
      </c>
      <c r="AXE33" s="168" t="s">
        <v>127</v>
      </c>
      <c r="AXF33" s="149"/>
      <c r="AXG33" s="149">
        <v>500</v>
      </c>
      <c r="AXH33" s="151" t="s">
        <v>460</v>
      </c>
      <c r="AXI33" s="168" t="s">
        <v>127</v>
      </c>
      <c r="AXJ33" s="149"/>
      <c r="AXK33" s="149">
        <v>500</v>
      </c>
      <c r="AXL33" s="151" t="s">
        <v>460</v>
      </c>
      <c r="AXM33" s="168" t="s">
        <v>127</v>
      </c>
      <c r="AXN33" s="149"/>
      <c r="AXO33" s="149">
        <v>500</v>
      </c>
      <c r="AXP33" s="151" t="s">
        <v>460</v>
      </c>
      <c r="AXQ33" s="168" t="s">
        <v>127</v>
      </c>
      <c r="AXR33" s="149"/>
      <c r="AXS33" s="149">
        <v>500</v>
      </c>
      <c r="AXT33" s="151" t="s">
        <v>460</v>
      </c>
      <c r="AXU33" s="168" t="s">
        <v>127</v>
      </c>
      <c r="AXV33" s="149"/>
      <c r="AXW33" s="149">
        <v>500</v>
      </c>
      <c r="AXX33" s="151" t="s">
        <v>460</v>
      </c>
      <c r="AXY33" s="168" t="s">
        <v>127</v>
      </c>
      <c r="AXZ33" s="149"/>
      <c r="AYA33" s="149">
        <v>500</v>
      </c>
      <c r="AYB33" s="151" t="s">
        <v>460</v>
      </c>
      <c r="AYC33" s="168" t="s">
        <v>127</v>
      </c>
      <c r="AYD33" s="149"/>
      <c r="AYE33" s="149">
        <v>500</v>
      </c>
      <c r="AYF33" s="151" t="s">
        <v>460</v>
      </c>
      <c r="AYG33" s="168" t="s">
        <v>127</v>
      </c>
      <c r="AYH33" s="149"/>
      <c r="AYI33" s="149">
        <v>500</v>
      </c>
      <c r="AYJ33" s="151" t="s">
        <v>460</v>
      </c>
      <c r="AYK33" s="168" t="s">
        <v>127</v>
      </c>
      <c r="AYL33" s="149"/>
      <c r="AYM33" s="149">
        <v>500</v>
      </c>
      <c r="AYN33" s="151" t="s">
        <v>460</v>
      </c>
      <c r="AYO33" s="168" t="s">
        <v>127</v>
      </c>
      <c r="AYP33" s="149"/>
      <c r="AYQ33" s="149">
        <v>500</v>
      </c>
      <c r="AYR33" s="151" t="s">
        <v>460</v>
      </c>
      <c r="AYS33" s="168" t="s">
        <v>127</v>
      </c>
      <c r="AYT33" s="149"/>
      <c r="AYU33" s="149">
        <v>500</v>
      </c>
      <c r="AYV33" s="151" t="s">
        <v>460</v>
      </c>
      <c r="AYW33" s="168" t="s">
        <v>127</v>
      </c>
      <c r="AYX33" s="149"/>
      <c r="AYY33" s="149">
        <v>500</v>
      </c>
      <c r="AYZ33" s="151" t="s">
        <v>460</v>
      </c>
      <c r="AZA33" s="168" t="s">
        <v>127</v>
      </c>
      <c r="AZB33" s="149"/>
      <c r="AZC33" s="149">
        <v>500</v>
      </c>
      <c r="AZD33" s="151" t="s">
        <v>460</v>
      </c>
      <c r="AZE33" s="168" t="s">
        <v>127</v>
      </c>
      <c r="AZF33" s="149"/>
      <c r="AZG33" s="149">
        <v>500</v>
      </c>
      <c r="AZH33" s="151" t="s">
        <v>460</v>
      </c>
      <c r="AZI33" s="168" t="s">
        <v>127</v>
      </c>
      <c r="AZJ33" s="149"/>
      <c r="AZK33" s="149">
        <v>500</v>
      </c>
      <c r="AZL33" s="151" t="s">
        <v>460</v>
      </c>
      <c r="AZM33" s="168" t="s">
        <v>127</v>
      </c>
      <c r="AZN33" s="149"/>
      <c r="AZO33" s="149">
        <v>500</v>
      </c>
      <c r="AZP33" s="151" t="s">
        <v>460</v>
      </c>
      <c r="AZQ33" s="168" t="s">
        <v>127</v>
      </c>
      <c r="AZR33" s="149"/>
      <c r="AZS33" s="149">
        <v>500</v>
      </c>
      <c r="AZT33" s="151" t="s">
        <v>460</v>
      </c>
      <c r="AZU33" s="168" t="s">
        <v>127</v>
      </c>
      <c r="AZV33" s="149"/>
      <c r="AZW33" s="149">
        <v>500</v>
      </c>
      <c r="AZX33" s="151" t="s">
        <v>460</v>
      </c>
      <c r="AZY33" s="168" t="s">
        <v>127</v>
      </c>
      <c r="AZZ33" s="149"/>
      <c r="BAA33" s="149">
        <v>500</v>
      </c>
      <c r="BAB33" s="151" t="s">
        <v>460</v>
      </c>
      <c r="BAC33" s="168" t="s">
        <v>127</v>
      </c>
      <c r="BAD33" s="149"/>
      <c r="BAE33" s="149">
        <v>500</v>
      </c>
      <c r="BAF33" s="151" t="s">
        <v>460</v>
      </c>
      <c r="BAG33" s="168" t="s">
        <v>127</v>
      </c>
      <c r="BAH33" s="149"/>
      <c r="BAI33" s="149">
        <v>500</v>
      </c>
      <c r="BAJ33" s="151" t="s">
        <v>460</v>
      </c>
      <c r="BAK33" s="168" t="s">
        <v>127</v>
      </c>
      <c r="BAL33" s="149"/>
      <c r="BAM33" s="149">
        <v>500</v>
      </c>
      <c r="BAN33" s="151" t="s">
        <v>460</v>
      </c>
      <c r="BAO33" s="168" t="s">
        <v>127</v>
      </c>
      <c r="BAP33" s="149"/>
      <c r="BAQ33" s="149">
        <v>500</v>
      </c>
      <c r="BAR33" s="151" t="s">
        <v>460</v>
      </c>
      <c r="BAS33" s="168" t="s">
        <v>127</v>
      </c>
      <c r="BAT33" s="149"/>
      <c r="BAU33" s="149">
        <v>500</v>
      </c>
      <c r="BAV33" s="151" t="s">
        <v>460</v>
      </c>
      <c r="BAW33" s="168" t="s">
        <v>127</v>
      </c>
      <c r="BAX33" s="149"/>
      <c r="BAY33" s="149">
        <v>500</v>
      </c>
      <c r="BAZ33" s="151" t="s">
        <v>460</v>
      </c>
      <c r="BBA33" s="168" t="s">
        <v>127</v>
      </c>
      <c r="BBB33" s="149"/>
      <c r="BBC33" s="149">
        <v>500</v>
      </c>
      <c r="BBD33" s="151" t="s">
        <v>460</v>
      </c>
      <c r="BBE33" s="168" t="s">
        <v>127</v>
      </c>
      <c r="BBF33" s="149"/>
      <c r="BBG33" s="149">
        <v>500</v>
      </c>
      <c r="BBH33" s="151" t="s">
        <v>460</v>
      </c>
      <c r="BBI33" s="168" t="s">
        <v>127</v>
      </c>
      <c r="BBJ33" s="149"/>
      <c r="BBK33" s="149">
        <v>500</v>
      </c>
      <c r="BBL33" s="151" t="s">
        <v>460</v>
      </c>
      <c r="BBM33" s="168" t="s">
        <v>127</v>
      </c>
      <c r="BBN33" s="149"/>
      <c r="BBO33" s="149">
        <v>500</v>
      </c>
      <c r="BBP33" s="151" t="s">
        <v>460</v>
      </c>
      <c r="BBQ33" s="168" t="s">
        <v>127</v>
      </c>
      <c r="BBR33" s="149"/>
      <c r="BBS33" s="149">
        <v>500</v>
      </c>
      <c r="BBT33" s="151" t="s">
        <v>460</v>
      </c>
      <c r="BBU33" s="168" t="s">
        <v>127</v>
      </c>
      <c r="BBV33" s="149"/>
      <c r="BBW33" s="149">
        <v>500</v>
      </c>
      <c r="BBX33" s="151" t="s">
        <v>460</v>
      </c>
      <c r="BBY33" s="168" t="s">
        <v>127</v>
      </c>
      <c r="BBZ33" s="149"/>
      <c r="BCA33" s="149">
        <v>500</v>
      </c>
      <c r="BCB33" s="151" t="s">
        <v>460</v>
      </c>
      <c r="BCC33" s="168" t="s">
        <v>127</v>
      </c>
      <c r="BCD33" s="149"/>
      <c r="BCE33" s="149">
        <v>500</v>
      </c>
      <c r="BCF33" s="151" t="s">
        <v>460</v>
      </c>
      <c r="BCG33" s="168" t="s">
        <v>127</v>
      </c>
      <c r="BCH33" s="149"/>
      <c r="BCI33" s="149">
        <v>500</v>
      </c>
      <c r="BCJ33" s="151" t="s">
        <v>460</v>
      </c>
      <c r="BCK33" s="168" t="s">
        <v>127</v>
      </c>
      <c r="BCL33" s="149"/>
      <c r="BCM33" s="149">
        <v>500</v>
      </c>
      <c r="BCN33" s="151" t="s">
        <v>460</v>
      </c>
      <c r="BCO33" s="168" t="s">
        <v>127</v>
      </c>
      <c r="BCP33" s="149"/>
      <c r="BCQ33" s="149">
        <v>500</v>
      </c>
      <c r="BCR33" s="151" t="s">
        <v>460</v>
      </c>
      <c r="BCS33" s="168" t="s">
        <v>127</v>
      </c>
      <c r="BCT33" s="149"/>
      <c r="BCU33" s="149">
        <v>500</v>
      </c>
      <c r="BCV33" s="151" t="s">
        <v>460</v>
      </c>
      <c r="BCW33" s="168" t="s">
        <v>127</v>
      </c>
      <c r="BCX33" s="149"/>
      <c r="BCY33" s="149">
        <v>500</v>
      </c>
      <c r="BCZ33" s="151" t="s">
        <v>460</v>
      </c>
      <c r="BDA33" s="168" t="s">
        <v>127</v>
      </c>
      <c r="BDB33" s="149"/>
      <c r="BDC33" s="149">
        <v>500</v>
      </c>
      <c r="BDD33" s="151" t="s">
        <v>460</v>
      </c>
      <c r="BDE33" s="168" t="s">
        <v>127</v>
      </c>
      <c r="BDF33" s="149"/>
      <c r="BDG33" s="149">
        <v>500</v>
      </c>
      <c r="BDH33" s="151" t="s">
        <v>460</v>
      </c>
      <c r="BDI33" s="168" t="s">
        <v>127</v>
      </c>
      <c r="BDJ33" s="149"/>
      <c r="BDK33" s="149">
        <v>500</v>
      </c>
      <c r="BDL33" s="151" t="s">
        <v>460</v>
      </c>
      <c r="BDM33" s="168" t="s">
        <v>127</v>
      </c>
      <c r="BDN33" s="149"/>
      <c r="BDO33" s="149">
        <v>500</v>
      </c>
      <c r="BDP33" s="151" t="s">
        <v>460</v>
      </c>
      <c r="BDQ33" s="168" t="s">
        <v>127</v>
      </c>
      <c r="BDR33" s="149"/>
      <c r="BDS33" s="149">
        <v>500</v>
      </c>
      <c r="BDT33" s="151" t="s">
        <v>460</v>
      </c>
      <c r="BDU33" s="168" t="s">
        <v>127</v>
      </c>
      <c r="BDV33" s="149"/>
      <c r="BDW33" s="149">
        <v>500</v>
      </c>
      <c r="BDX33" s="151" t="s">
        <v>460</v>
      </c>
      <c r="BDY33" s="168" t="s">
        <v>127</v>
      </c>
      <c r="BDZ33" s="149"/>
      <c r="BEA33" s="149">
        <v>500</v>
      </c>
      <c r="BEB33" s="151" t="s">
        <v>460</v>
      </c>
      <c r="BEC33" s="168" t="s">
        <v>127</v>
      </c>
      <c r="BED33" s="149"/>
      <c r="BEE33" s="149">
        <v>500</v>
      </c>
      <c r="BEF33" s="151" t="s">
        <v>460</v>
      </c>
      <c r="BEG33" s="168" t="s">
        <v>127</v>
      </c>
      <c r="BEH33" s="149"/>
      <c r="BEI33" s="149">
        <v>500</v>
      </c>
      <c r="BEJ33" s="151" t="s">
        <v>460</v>
      </c>
      <c r="BEK33" s="168" t="s">
        <v>127</v>
      </c>
      <c r="BEL33" s="149"/>
      <c r="BEM33" s="149">
        <v>500</v>
      </c>
      <c r="BEN33" s="151" t="s">
        <v>460</v>
      </c>
      <c r="BEO33" s="168" t="s">
        <v>127</v>
      </c>
      <c r="BEP33" s="149"/>
      <c r="BEQ33" s="149">
        <v>500</v>
      </c>
      <c r="BER33" s="151" t="s">
        <v>460</v>
      </c>
      <c r="BES33" s="168" t="s">
        <v>127</v>
      </c>
      <c r="BET33" s="149"/>
      <c r="BEU33" s="149">
        <v>500</v>
      </c>
      <c r="BEV33" s="151" t="s">
        <v>460</v>
      </c>
      <c r="BEW33" s="168" t="s">
        <v>127</v>
      </c>
      <c r="BEX33" s="149"/>
      <c r="BEY33" s="149">
        <v>500</v>
      </c>
      <c r="BEZ33" s="151" t="s">
        <v>460</v>
      </c>
      <c r="BFA33" s="168" t="s">
        <v>127</v>
      </c>
      <c r="BFB33" s="149"/>
      <c r="BFC33" s="149">
        <v>500</v>
      </c>
      <c r="BFD33" s="151" t="s">
        <v>460</v>
      </c>
      <c r="BFE33" s="168" t="s">
        <v>127</v>
      </c>
      <c r="BFF33" s="149"/>
      <c r="BFG33" s="149">
        <v>500</v>
      </c>
      <c r="BFH33" s="151" t="s">
        <v>460</v>
      </c>
      <c r="BFI33" s="168" t="s">
        <v>127</v>
      </c>
      <c r="BFJ33" s="149"/>
      <c r="BFK33" s="149">
        <v>500</v>
      </c>
      <c r="BFL33" s="151" t="s">
        <v>460</v>
      </c>
      <c r="BFM33" s="168" t="s">
        <v>127</v>
      </c>
      <c r="BFN33" s="149"/>
      <c r="BFO33" s="149">
        <v>500</v>
      </c>
      <c r="BFP33" s="151" t="s">
        <v>460</v>
      </c>
      <c r="BFQ33" s="168" t="s">
        <v>127</v>
      </c>
      <c r="BFR33" s="149"/>
      <c r="BFS33" s="149">
        <v>500</v>
      </c>
      <c r="BFT33" s="151" t="s">
        <v>460</v>
      </c>
      <c r="BFU33" s="168" t="s">
        <v>127</v>
      </c>
      <c r="BFV33" s="149"/>
      <c r="BFW33" s="149">
        <v>500</v>
      </c>
      <c r="BFX33" s="151" t="s">
        <v>460</v>
      </c>
      <c r="BFY33" s="168" t="s">
        <v>127</v>
      </c>
      <c r="BFZ33" s="149"/>
      <c r="BGA33" s="149">
        <v>500</v>
      </c>
      <c r="BGB33" s="151" t="s">
        <v>460</v>
      </c>
      <c r="BGC33" s="168" t="s">
        <v>127</v>
      </c>
      <c r="BGD33" s="149"/>
      <c r="BGE33" s="149">
        <v>500</v>
      </c>
      <c r="BGF33" s="151" t="s">
        <v>460</v>
      </c>
      <c r="BGG33" s="168" t="s">
        <v>127</v>
      </c>
      <c r="BGH33" s="149"/>
      <c r="BGI33" s="149">
        <v>500</v>
      </c>
      <c r="BGJ33" s="151" t="s">
        <v>460</v>
      </c>
      <c r="BGK33" s="168" t="s">
        <v>127</v>
      </c>
      <c r="BGL33" s="149"/>
      <c r="BGM33" s="149">
        <v>500</v>
      </c>
      <c r="BGN33" s="151" t="s">
        <v>460</v>
      </c>
      <c r="BGO33" s="168" t="s">
        <v>127</v>
      </c>
      <c r="BGP33" s="149"/>
      <c r="BGQ33" s="149">
        <v>500</v>
      </c>
      <c r="BGR33" s="151" t="s">
        <v>460</v>
      </c>
      <c r="BGS33" s="168" t="s">
        <v>127</v>
      </c>
      <c r="BGT33" s="149"/>
      <c r="BGU33" s="149">
        <v>500</v>
      </c>
      <c r="BGV33" s="151" t="s">
        <v>460</v>
      </c>
      <c r="BGW33" s="168" t="s">
        <v>127</v>
      </c>
      <c r="BGX33" s="149"/>
      <c r="BGY33" s="149">
        <v>500</v>
      </c>
      <c r="BGZ33" s="151" t="s">
        <v>460</v>
      </c>
      <c r="BHA33" s="168" t="s">
        <v>127</v>
      </c>
      <c r="BHB33" s="149"/>
      <c r="BHC33" s="149">
        <v>500</v>
      </c>
      <c r="BHD33" s="151" t="s">
        <v>460</v>
      </c>
      <c r="BHE33" s="168" t="s">
        <v>127</v>
      </c>
      <c r="BHF33" s="149"/>
      <c r="BHG33" s="149">
        <v>500</v>
      </c>
      <c r="BHH33" s="151" t="s">
        <v>460</v>
      </c>
      <c r="BHI33" s="168" t="s">
        <v>127</v>
      </c>
      <c r="BHJ33" s="149"/>
      <c r="BHK33" s="149">
        <v>500</v>
      </c>
      <c r="BHL33" s="151" t="s">
        <v>460</v>
      </c>
      <c r="BHM33" s="168" t="s">
        <v>127</v>
      </c>
      <c r="BHN33" s="149"/>
      <c r="BHO33" s="149">
        <v>500</v>
      </c>
      <c r="BHP33" s="151" t="s">
        <v>460</v>
      </c>
      <c r="BHQ33" s="168" t="s">
        <v>127</v>
      </c>
      <c r="BHR33" s="149"/>
      <c r="BHS33" s="149">
        <v>500</v>
      </c>
      <c r="BHT33" s="151" t="s">
        <v>460</v>
      </c>
      <c r="BHU33" s="168" t="s">
        <v>127</v>
      </c>
      <c r="BHV33" s="149"/>
      <c r="BHW33" s="149">
        <v>500</v>
      </c>
      <c r="BHX33" s="151" t="s">
        <v>460</v>
      </c>
      <c r="BHY33" s="168" t="s">
        <v>127</v>
      </c>
      <c r="BHZ33" s="149"/>
      <c r="BIA33" s="149">
        <v>500</v>
      </c>
      <c r="BIB33" s="151" t="s">
        <v>460</v>
      </c>
      <c r="BIC33" s="168" t="s">
        <v>127</v>
      </c>
      <c r="BID33" s="149"/>
      <c r="BIE33" s="149">
        <v>500</v>
      </c>
      <c r="BIF33" s="151" t="s">
        <v>460</v>
      </c>
      <c r="BIG33" s="168" t="s">
        <v>127</v>
      </c>
      <c r="BIH33" s="149"/>
      <c r="BII33" s="149">
        <v>500</v>
      </c>
      <c r="BIJ33" s="151" t="s">
        <v>460</v>
      </c>
      <c r="BIK33" s="168" t="s">
        <v>127</v>
      </c>
      <c r="BIL33" s="149"/>
      <c r="BIM33" s="149">
        <v>500</v>
      </c>
      <c r="BIN33" s="151" t="s">
        <v>460</v>
      </c>
      <c r="BIO33" s="168" t="s">
        <v>127</v>
      </c>
      <c r="BIP33" s="149"/>
      <c r="BIQ33" s="149">
        <v>500</v>
      </c>
      <c r="BIR33" s="151" t="s">
        <v>460</v>
      </c>
      <c r="BIS33" s="168" t="s">
        <v>127</v>
      </c>
      <c r="BIT33" s="149"/>
      <c r="BIU33" s="149">
        <v>500</v>
      </c>
      <c r="BIV33" s="151" t="s">
        <v>460</v>
      </c>
      <c r="BIW33" s="168" t="s">
        <v>127</v>
      </c>
      <c r="BIX33" s="149"/>
      <c r="BIY33" s="149">
        <v>500</v>
      </c>
      <c r="BIZ33" s="151" t="s">
        <v>460</v>
      </c>
      <c r="BJA33" s="168" t="s">
        <v>127</v>
      </c>
      <c r="BJB33" s="149"/>
      <c r="BJC33" s="149">
        <v>500</v>
      </c>
      <c r="BJD33" s="151" t="s">
        <v>460</v>
      </c>
      <c r="BJE33" s="168" t="s">
        <v>127</v>
      </c>
      <c r="BJF33" s="149"/>
      <c r="BJG33" s="149">
        <v>500</v>
      </c>
      <c r="BJH33" s="151" t="s">
        <v>460</v>
      </c>
      <c r="BJI33" s="168" t="s">
        <v>127</v>
      </c>
      <c r="BJJ33" s="149"/>
      <c r="BJK33" s="149">
        <v>500</v>
      </c>
      <c r="BJL33" s="151" t="s">
        <v>460</v>
      </c>
      <c r="BJM33" s="168" t="s">
        <v>127</v>
      </c>
      <c r="BJN33" s="149"/>
      <c r="BJO33" s="149">
        <v>500</v>
      </c>
      <c r="BJP33" s="151" t="s">
        <v>460</v>
      </c>
      <c r="BJQ33" s="168" t="s">
        <v>127</v>
      </c>
      <c r="BJR33" s="149"/>
      <c r="BJS33" s="149">
        <v>500</v>
      </c>
      <c r="BJT33" s="151" t="s">
        <v>460</v>
      </c>
      <c r="BJU33" s="168" t="s">
        <v>127</v>
      </c>
      <c r="BJV33" s="149"/>
      <c r="BJW33" s="149">
        <v>500</v>
      </c>
      <c r="BJX33" s="151" t="s">
        <v>460</v>
      </c>
      <c r="BJY33" s="168" t="s">
        <v>127</v>
      </c>
      <c r="BJZ33" s="149"/>
      <c r="BKA33" s="149">
        <v>500</v>
      </c>
      <c r="BKB33" s="151" t="s">
        <v>460</v>
      </c>
      <c r="BKC33" s="168" t="s">
        <v>127</v>
      </c>
      <c r="BKD33" s="149"/>
      <c r="BKE33" s="149">
        <v>500</v>
      </c>
      <c r="BKF33" s="151" t="s">
        <v>460</v>
      </c>
      <c r="BKG33" s="168" t="s">
        <v>127</v>
      </c>
      <c r="BKH33" s="149"/>
      <c r="BKI33" s="149">
        <v>500</v>
      </c>
      <c r="BKJ33" s="151" t="s">
        <v>460</v>
      </c>
      <c r="BKK33" s="168" t="s">
        <v>127</v>
      </c>
      <c r="BKL33" s="149"/>
      <c r="BKM33" s="149">
        <v>500</v>
      </c>
      <c r="BKN33" s="151" t="s">
        <v>460</v>
      </c>
      <c r="BKO33" s="168" t="s">
        <v>127</v>
      </c>
      <c r="BKP33" s="149"/>
      <c r="BKQ33" s="149">
        <v>500</v>
      </c>
      <c r="BKR33" s="151" t="s">
        <v>460</v>
      </c>
      <c r="BKS33" s="168" t="s">
        <v>127</v>
      </c>
      <c r="BKT33" s="149"/>
      <c r="BKU33" s="149">
        <v>500</v>
      </c>
      <c r="BKV33" s="151" t="s">
        <v>460</v>
      </c>
      <c r="BKW33" s="168" t="s">
        <v>127</v>
      </c>
      <c r="BKX33" s="149"/>
      <c r="BKY33" s="149">
        <v>500</v>
      </c>
      <c r="BKZ33" s="151" t="s">
        <v>460</v>
      </c>
      <c r="BLA33" s="168" t="s">
        <v>127</v>
      </c>
      <c r="BLB33" s="149"/>
      <c r="BLC33" s="149">
        <v>500</v>
      </c>
      <c r="BLD33" s="151" t="s">
        <v>460</v>
      </c>
      <c r="BLE33" s="168" t="s">
        <v>127</v>
      </c>
      <c r="BLF33" s="149"/>
      <c r="BLG33" s="149">
        <v>500</v>
      </c>
      <c r="BLH33" s="151" t="s">
        <v>460</v>
      </c>
      <c r="BLI33" s="168" t="s">
        <v>127</v>
      </c>
      <c r="BLJ33" s="149"/>
      <c r="BLK33" s="149">
        <v>500</v>
      </c>
      <c r="BLL33" s="151" t="s">
        <v>460</v>
      </c>
      <c r="BLM33" s="168" t="s">
        <v>127</v>
      </c>
      <c r="BLN33" s="149"/>
      <c r="BLO33" s="149">
        <v>500</v>
      </c>
      <c r="BLP33" s="151" t="s">
        <v>460</v>
      </c>
      <c r="BLQ33" s="168" t="s">
        <v>127</v>
      </c>
      <c r="BLR33" s="149"/>
      <c r="BLS33" s="149">
        <v>500</v>
      </c>
      <c r="BLT33" s="151" t="s">
        <v>460</v>
      </c>
      <c r="BLU33" s="168" t="s">
        <v>127</v>
      </c>
      <c r="BLV33" s="149"/>
      <c r="BLW33" s="149">
        <v>500</v>
      </c>
      <c r="BLX33" s="151" t="s">
        <v>460</v>
      </c>
      <c r="BLY33" s="168" t="s">
        <v>127</v>
      </c>
      <c r="BLZ33" s="149"/>
      <c r="BMA33" s="149">
        <v>500</v>
      </c>
      <c r="BMB33" s="151" t="s">
        <v>460</v>
      </c>
      <c r="BMC33" s="168" t="s">
        <v>127</v>
      </c>
      <c r="BMD33" s="149"/>
      <c r="BME33" s="149">
        <v>500</v>
      </c>
      <c r="BMF33" s="151" t="s">
        <v>460</v>
      </c>
      <c r="BMG33" s="168" t="s">
        <v>127</v>
      </c>
      <c r="BMH33" s="149"/>
      <c r="BMI33" s="149">
        <v>500</v>
      </c>
      <c r="BMJ33" s="151" t="s">
        <v>460</v>
      </c>
      <c r="BMK33" s="168" t="s">
        <v>127</v>
      </c>
      <c r="BML33" s="149"/>
      <c r="BMM33" s="149">
        <v>500</v>
      </c>
      <c r="BMN33" s="151" t="s">
        <v>460</v>
      </c>
      <c r="BMO33" s="168" t="s">
        <v>127</v>
      </c>
      <c r="BMP33" s="149"/>
      <c r="BMQ33" s="149">
        <v>500</v>
      </c>
      <c r="BMR33" s="151" t="s">
        <v>460</v>
      </c>
      <c r="BMS33" s="168" t="s">
        <v>127</v>
      </c>
      <c r="BMT33" s="149"/>
      <c r="BMU33" s="149">
        <v>500</v>
      </c>
      <c r="BMV33" s="151" t="s">
        <v>460</v>
      </c>
      <c r="BMW33" s="168" t="s">
        <v>127</v>
      </c>
      <c r="BMX33" s="149"/>
      <c r="BMY33" s="149">
        <v>500</v>
      </c>
      <c r="BMZ33" s="151" t="s">
        <v>460</v>
      </c>
      <c r="BNA33" s="168" t="s">
        <v>127</v>
      </c>
      <c r="BNB33" s="149"/>
      <c r="BNC33" s="149">
        <v>500</v>
      </c>
      <c r="BND33" s="151" t="s">
        <v>460</v>
      </c>
      <c r="BNE33" s="168" t="s">
        <v>127</v>
      </c>
      <c r="BNF33" s="149"/>
      <c r="BNG33" s="149">
        <v>500</v>
      </c>
      <c r="BNH33" s="151" t="s">
        <v>460</v>
      </c>
      <c r="BNI33" s="168" t="s">
        <v>127</v>
      </c>
      <c r="BNJ33" s="149"/>
      <c r="BNK33" s="149">
        <v>500</v>
      </c>
      <c r="BNL33" s="151" t="s">
        <v>460</v>
      </c>
      <c r="BNM33" s="168" t="s">
        <v>127</v>
      </c>
      <c r="BNN33" s="149"/>
      <c r="BNO33" s="149">
        <v>500</v>
      </c>
      <c r="BNP33" s="151" t="s">
        <v>460</v>
      </c>
      <c r="BNQ33" s="168" t="s">
        <v>127</v>
      </c>
      <c r="BNR33" s="149"/>
      <c r="BNS33" s="149">
        <v>500</v>
      </c>
      <c r="BNT33" s="151" t="s">
        <v>460</v>
      </c>
      <c r="BNU33" s="168" t="s">
        <v>127</v>
      </c>
      <c r="BNV33" s="149"/>
      <c r="BNW33" s="149">
        <v>500</v>
      </c>
      <c r="BNX33" s="151" t="s">
        <v>460</v>
      </c>
      <c r="BNY33" s="168" t="s">
        <v>127</v>
      </c>
      <c r="BNZ33" s="149"/>
      <c r="BOA33" s="149">
        <v>500</v>
      </c>
      <c r="BOB33" s="151" t="s">
        <v>460</v>
      </c>
      <c r="BOC33" s="168" t="s">
        <v>127</v>
      </c>
      <c r="BOD33" s="149"/>
      <c r="BOE33" s="149">
        <v>500</v>
      </c>
      <c r="BOF33" s="151" t="s">
        <v>460</v>
      </c>
      <c r="BOG33" s="168" t="s">
        <v>127</v>
      </c>
      <c r="BOH33" s="149"/>
      <c r="BOI33" s="149">
        <v>500</v>
      </c>
      <c r="BOJ33" s="151" t="s">
        <v>460</v>
      </c>
      <c r="BOK33" s="168" t="s">
        <v>127</v>
      </c>
      <c r="BOL33" s="149"/>
      <c r="BOM33" s="149">
        <v>500</v>
      </c>
      <c r="BON33" s="151" t="s">
        <v>460</v>
      </c>
      <c r="BOO33" s="168" t="s">
        <v>127</v>
      </c>
      <c r="BOP33" s="149"/>
      <c r="BOQ33" s="149">
        <v>500</v>
      </c>
      <c r="BOR33" s="151" t="s">
        <v>460</v>
      </c>
      <c r="BOS33" s="168" t="s">
        <v>127</v>
      </c>
      <c r="BOT33" s="149"/>
      <c r="BOU33" s="149">
        <v>500</v>
      </c>
      <c r="BOV33" s="151" t="s">
        <v>460</v>
      </c>
      <c r="BOW33" s="168" t="s">
        <v>127</v>
      </c>
      <c r="BOX33" s="149"/>
      <c r="BOY33" s="149">
        <v>500</v>
      </c>
      <c r="BOZ33" s="151" t="s">
        <v>460</v>
      </c>
      <c r="BPA33" s="168" t="s">
        <v>127</v>
      </c>
      <c r="BPB33" s="149"/>
      <c r="BPC33" s="149">
        <v>500</v>
      </c>
      <c r="BPD33" s="151" t="s">
        <v>460</v>
      </c>
      <c r="BPE33" s="168" t="s">
        <v>127</v>
      </c>
      <c r="BPF33" s="149"/>
      <c r="BPG33" s="149">
        <v>500</v>
      </c>
      <c r="BPH33" s="151" t="s">
        <v>460</v>
      </c>
      <c r="BPI33" s="168" t="s">
        <v>127</v>
      </c>
      <c r="BPJ33" s="149"/>
      <c r="BPK33" s="149">
        <v>500</v>
      </c>
      <c r="BPL33" s="151" t="s">
        <v>460</v>
      </c>
      <c r="BPM33" s="168" t="s">
        <v>127</v>
      </c>
      <c r="BPN33" s="149"/>
      <c r="BPO33" s="149">
        <v>500</v>
      </c>
      <c r="BPP33" s="151" t="s">
        <v>460</v>
      </c>
      <c r="BPQ33" s="168" t="s">
        <v>127</v>
      </c>
      <c r="BPR33" s="149"/>
      <c r="BPS33" s="149">
        <v>500</v>
      </c>
      <c r="BPT33" s="151" t="s">
        <v>460</v>
      </c>
      <c r="BPU33" s="168" t="s">
        <v>127</v>
      </c>
      <c r="BPV33" s="149"/>
      <c r="BPW33" s="149">
        <v>500</v>
      </c>
      <c r="BPX33" s="151" t="s">
        <v>460</v>
      </c>
      <c r="BPY33" s="168" t="s">
        <v>127</v>
      </c>
      <c r="BPZ33" s="149"/>
      <c r="BQA33" s="149">
        <v>500</v>
      </c>
      <c r="BQB33" s="151" t="s">
        <v>460</v>
      </c>
      <c r="BQC33" s="168" t="s">
        <v>127</v>
      </c>
      <c r="BQD33" s="149"/>
      <c r="BQE33" s="149">
        <v>500</v>
      </c>
      <c r="BQF33" s="151" t="s">
        <v>460</v>
      </c>
      <c r="BQG33" s="168" t="s">
        <v>127</v>
      </c>
      <c r="BQH33" s="149"/>
      <c r="BQI33" s="149">
        <v>500</v>
      </c>
      <c r="BQJ33" s="151" t="s">
        <v>460</v>
      </c>
      <c r="BQK33" s="168" t="s">
        <v>127</v>
      </c>
      <c r="BQL33" s="149"/>
      <c r="BQM33" s="149">
        <v>500</v>
      </c>
      <c r="BQN33" s="151" t="s">
        <v>460</v>
      </c>
      <c r="BQO33" s="168" t="s">
        <v>127</v>
      </c>
      <c r="BQP33" s="149"/>
      <c r="BQQ33" s="149">
        <v>500</v>
      </c>
      <c r="BQR33" s="151" t="s">
        <v>460</v>
      </c>
      <c r="BQS33" s="168" t="s">
        <v>127</v>
      </c>
      <c r="BQT33" s="149"/>
      <c r="BQU33" s="149">
        <v>500</v>
      </c>
      <c r="BQV33" s="151" t="s">
        <v>460</v>
      </c>
      <c r="BQW33" s="168" t="s">
        <v>127</v>
      </c>
      <c r="BQX33" s="149"/>
      <c r="BQY33" s="149">
        <v>500</v>
      </c>
      <c r="BQZ33" s="151" t="s">
        <v>460</v>
      </c>
      <c r="BRA33" s="168" t="s">
        <v>127</v>
      </c>
      <c r="BRB33" s="149"/>
      <c r="BRC33" s="149">
        <v>500</v>
      </c>
      <c r="BRD33" s="151" t="s">
        <v>460</v>
      </c>
      <c r="BRE33" s="168" t="s">
        <v>127</v>
      </c>
      <c r="BRF33" s="149"/>
      <c r="BRG33" s="149">
        <v>500</v>
      </c>
      <c r="BRH33" s="151" t="s">
        <v>460</v>
      </c>
      <c r="BRI33" s="168" t="s">
        <v>127</v>
      </c>
      <c r="BRJ33" s="149"/>
      <c r="BRK33" s="149">
        <v>500</v>
      </c>
      <c r="BRL33" s="151" t="s">
        <v>460</v>
      </c>
      <c r="BRM33" s="168" t="s">
        <v>127</v>
      </c>
      <c r="BRN33" s="149"/>
      <c r="BRO33" s="149">
        <v>500</v>
      </c>
      <c r="BRP33" s="151" t="s">
        <v>460</v>
      </c>
      <c r="BRQ33" s="168" t="s">
        <v>127</v>
      </c>
      <c r="BRR33" s="149"/>
      <c r="BRS33" s="149">
        <v>500</v>
      </c>
      <c r="BRT33" s="151" t="s">
        <v>460</v>
      </c>
      <c r="BRU33" s="168" t="s">
        <v>127</v>
      </c>
      <c r="BRV33" s="149"/>
      <c r="BRW33" s="149">
        <v>500</v>
      </c>
      <c r="BRX33" s="151" t="s">
        <v>460</v>
      </c>
      <c r="BRY33" s="168" t="s">
        <v>127</v>
      </c>
      <c r="BRZ33" s="149"/>
      <c r="BSA33" s="149">
        <v>500</v>
      </c>
      <c r="BSB33" s="151" t="s">
        <v>460</v>
      </c>
      <c r="BSC33" s="168" t="s">
        <v>127</v>
      </c>
      <c r="BSD33" s="149"/>
      <c r="BSE33" s="149">
        <v>500</v>
      </c>
      <c r="BSF33" s="151" t="s">
        <v>460</v>
      </c>
      <c r="BSG33" s="168" t="s">
        <v>127</v>
      </c>
      <c r="BSH33" s="149"/>
      <c r="BSI33" s="149">
        <v>500</v>
      </c>
      <c r="BSJ33" s="151" t="s">
        <v>460</v>
      </c>
      <c r="BSK33" s="168" t="s">
        <v>127</v>
      </c>
      <c r="BSL33" s="149"/>
      <c r="BSM33" s="149">
        <v>500</v>
      </c>
      <c r="BSN33" s="151" t="s">
        <v>460</v>
      </c>
      <c r="BSO33" s="168" t="s">
        <v>127</v>
      </c>
      <c r="BSP33" s="149"/>
      <c r="BSQ33" s="149">
        <v>500</v>
      </c>
      <c r="BSR33" s="151" t="s">
        <v>460</v>
      </c>
      <c r="BSS33" s="168" t="s">
        <v>127</v>
      </c>
      <c r="BST33" s="149"/>
      <c r="BSU33" s="149">
        <v>500</v>
      </c>
      <c r="BSV33" s="151" t="s">
        <v>460</v>
      </c>
      <c r="BSW33" s="168" t="s">
        <v>127</v>
      </c>
      <c r="BSX33" s="149"/>
      <c r="BSY33" s="149">
        <v>500</v>
      </c>
      <c r="BSZ33" s="151" t="s">
        <v>460</v>
      </c>
      <c r="BTA33" s="168" t="s">
        <v>127</v>
      </c>
      <c r="BTB33" s="149"/>
      <c r="BTC33" s="149">
        <v>500</v>
      </c>
      <c r="BTD33" s="151" t="s">
        <v>460</v>
      </c>
      <c r="BTE33" s="168" t="s">
        <v>127</v>
      </c>
      <c r="BTF33" s="149"/>
      <c r="BTG33" s="149">
        <v>500</v>
      </c>
      <c r="BTH33" s="151" t="s">
        <v>460</v>
      </c>
      <c r="BTI33" s="168" t="s">
        <v>127</v>
      </c>
      <c r="BTJ33" s="149"/>
      <c r="BTK33" s="149">
        <v>500</v>
      </c>
      <c r="BTL33" s="151" t="s">
        <v>460</v>
      </c>
      <c r="BTM33" s="168" t="s">
        <v>127</v>
      </c>
      <c r="BTN33" s="149"/>
      <c r="BTO33" s="149">
        <v>500</v>
      </c>
      <c r="BTP33" s="151" t="s">
        <v>460</v>
      </c>
      <c r="BTQ33" s="168" t="s">
        <v>127</v>
      </c>
      <c r="BTR33" s="149"/>
      <c r="BTS33" s="149">
        <v>500</v>
      </c>
      <c r="BTT33" s="151" t="s">
        <v>460</v>
      </c>
      <c r="BTU33" s="168" t="s">
        <v>127</v>
      </c>
      <c r="BTV33" s="149"/>
      <c r="BTW33" s="149">
        <v>500</v>
      </c>
      <c r="BTX33" s="151" t="s">
        <v>460</v>
      </c>
      <c r="BTY33" s="168" t="s">
        <v>127</v>
      </c>
      <c r="BTZ33" s="149"/>
      <c r="BUA33" s="149">
        <v>500</v>
      </c>
      <c r="BUB33" s="151" t="s">
        <v>460</v>
      </c>
      <c r="BUC33" s="168" t="s">
        <v>127</v>
      </c>
      <c r="BUD33" s="149"/>
      <c r="BUE33" s="149">
        <v>500</v>
      </c>
      <c r="BUF33" s="151" t="s">
        <v>460</v>
      </c>
      <c r="BUG33" s="168" t="s">
        <v>127</v>
      </c>
      <c r="BUH33" s="149"/>
      <c r="BUI33" s="149">
        <v>500</v>
      </c>
      <c r="BUJ33" s="151" t="s">
        <v>460</v>
      </c>
      <c r="BUK33" s="168" t="s">
        <v>127</v>
      </c>
      <c r="BUL33" s="149"/>
      <c r="BUM33" s="149">
        <v>500</v>
      </c>
      <c r="BUN33" s="151" t="s">
        <v>460</v>
      </c>
      <c r="BUO33" s="168" t="s">
        <v>127</v>
      </c>
      <c r="BUP33" s="149"/>
      <c r="BUQ33" s="149">
        <v>500</v>
      </c>
      <c r="BUR33" s="151" t="s">
        <v>460</v>
      </c>
      <c r="BUS33" s="168" t="s">
        <v>127</v>
      </c>
      <c r="BUT33" s="149"/>
      <c r="BUU33" s="149">
        <v>500</v>
      </c>
      <c r="BUV33" s="151" t="s">
        <v>460</v>
      </c>
      <c r="BUW33" s="168" t="s">
        <v>127</v>
      </c>
      <c r="BUX33" s="149"/>
      <c r="BUY33" s="149">
        <v>500</v>
      </c>
      <c r="BUZ33" s="151" t="s">
        <v>460</v>
      </c>
      <c r="BVA33" s="168" t="s">
        <v>127</v>
      </c>
      <c r="BVB33" s="149"/>
      <c r="BVC33" s="149">
        <v>500</v>
      </c>
      <c r="BVD33" s="151" t="s">
        <v>460</v>
      </c>
      <c r="BVE33" s="168" t="s">
        <v>127</v>
      </c>
      <c r="BVF33" s="149"/>
      <c r="BVG33" s="149">
        <v>500</v>
      </c>
      <c r="BVH33" s="151" t="s">
        <v>460</v>
      </c>
      <c r="BVI33" s="168" t="s">
        <v>127</v>
      </c>
      <c r="BVJ33" s="149"/>
      <c r="BVK33" s="149">
        <v>500</v>
      </c>
      <c r="BVL33" s="151" t="s">
        <v>460</v>
      </c>
      <c r="BVM33" s="168" t="s">
        <v>127</v>
      </c>
      <c r="BVN33" s="149"/>
      <c r="BVO33" s="149">
        <v>500</v>
      </c>
      <c r="BVP33" s="151" t="s">
        <v>460</v>
      </c>
      <c r="BVQ33" s="168" t="s">
        <v>127</v>
      </c>
      <c r="BVR33" s="149"/>
      <c r="BVS33" s="149">
        <v>500</v>
      </c>
      <c r="BVT33" s="151" t="s">
        <v>460</v>
      </c>
      <c r="BVU33" s="168" t="s">
        <v>127</v>
      </c>
      <c r="BVV33" s="149"/>
      <c r="BVW33" s="149">
        <v>500</v>
      </c>
      <c r="BVX33" s="151" t="s">
        <v>460</v>
      </c>
      <c r="BVY33" s="168" t="s">
        <v>127</v>
      </c>
      <c r="BVZ33" s="149"/>
      <c r="BWA33" s="149">
        <v>500</v>
      </c>
      <c r="BWB33" s="151" t="s">
        <v>460</v>
      </c>
      <c r="BWC33" s="168" t="s">
        <v>127</v>
      </c>
      <c r="BWD33" s="149"/>
      <c r="BWE33" s="149">
        <v>500</v>
      </c>
      <c r="BWF33" s="151" t="s">
        <v>460</v>
      </c>
      <c r="BWG33" s="168" t="s">
        <v>127</v>
      </c>
      <c r="BWH33" s="149"/>
      <c r="BWI33" s="149">
        <v>500</v>
      </c>
      <c r="BWJ33" s="151" t="s">
        <v>460</v>
      </c>
      <c r="BWK33" s="168" t="s">
        <v>127</v>
      </c>
      <c r="BWL33" s="149"/>
      <c r="BWM33" s="149">
        <v>500</v>
      </c>
      <c r="BWN33" s="151" t="s">
        <v>460</v>
      </c>
      <c r="BWO33" s="168" t="s">
        <v>127</v>
      </c>
      <c r="BWP33" s="149"/>
      <c r="BWQ33" s="149">
        <v>500</v>
      </c>
      <c r="BWR33" s="151" t="s">
        <v>460</v>
      </c>
      <c r="BWS33" s="168" t="s">
        <v>127</v>
      </c>
      <c r="BWT33" s="149"/>
      <c r="BWU33" s="149">
        <v>500</v>
      </c>
      <c r="BWV33" s="151" t="s">
        <v>460</v>
      </c>
      <c r="BWW33" s="168" t="s">
        <v>127</v>
      </c>
      <c r="BWX33" s="149"/>
      <c r="BWY33" s="149">
        <v>500</v>
      </c>
      <c r="BWZ33" s="151" t="s">
        <v>460</v>
      </c>
      <c r="BXA33" s="168" t="s">
        <v>127</v>
      </c>
      <c r="BXB33" s="149"/>
      <c r="BXC33" s="149">
        <v>500</v>
      </c>
      <c r="BXD33" s="151" t="s">
        <v>460</v>
      </c>
      <c r="BXE33" s="168" t="s">
        <v>127</v>
      </c>
      <c r="BXF33" s="149"/>
      <c r="BXG33" s="149">
        <v>500</v>
      </c>
      <c r="BXH33" s="151" t="s">
        <v>460</v>
      </c>
      <c r="BXI33" s="168" t="s">
        <v>127</v>
      </c>
      <c r="BXJ33" s="149"/>
      <c r="BXK33" s="149">
        <v>500</v>
      </c>
      <c r="BXL33" s="151" t="s">
        <v>460</v>
      </c>
      <c r="BXM33" s="168" t="s">
        <v>127</v>
      </c>
      <c r="BXN33" s="149"/>
      <c r="BXO33" s="149">
        <v>500</v>
      </c>
      <c r="BXP33" s="151" t="s">
        <v>460</v>
      </c>
      <c r="BXQ33" s="168" t="s">
        <v>127</v>
      </c>
      <c r="BXR33" s="149"/>
      <c r="BXS33" s="149">
        <v>500</v>
      </c>
      <c r="BXT33" s="151" t="s">
        <v>460</v>
      </c>
      <c r="BXU33" s="168" t="s">
        <v>127</v>
      </c>
      <c r="BXV33" s="149"/>
      <c r="BXW33" s="149">
        <v>500</v>
      </c>
      <c r="BXX33" s="151" t="s">
        <v>460</v>
      </c>
      <c r="BXY33" s="168" t="s">
        <v>127</v>
      </c>
      <c r="BXZ33" s="149"/>
      <c r="BYA33" s="149">
        <v>500</v>
      </c>
      <c r="BYB33" s="151" t="s">
        <v>460</v>
      </c>
      <c r="BYC33" s="168" t="s">
        <v>127</v>
      </c>
      <c r="BYD33" s="149"/>
      <c r="BYE33" s="149">
        <v>500</v>
      </c>
      <c r="BYF33" s="151" t="s">
        <v>460</v>
      </c>
      <c r="BYG33" s="168" t="s">
        <v>127</v>
      </c>
      <c r="BYH33" s="149"/>
      <c r="BYI33" s="149">
        <v>500</v>
      </c>
      <c r="BYJ33" s="151" t="s">
        <v>460</v>
      </c>
      <c r="BYK33" s="168" t="s">
        <v>127</v>
      </c>
      <c r="BYL33" s="149"/>
      <c r="BYM33" s="149">
        <v>500</v>
      </c>
      <c r="BYN33" s="151" t="s">
        <v>460</v>
      </c>
      <c r="BYO33" s="168" t="s">
        <v>127</v>
      </c>
      <c r="BYP33" s="149"/>
      <c r="BYQ33" s="149">
        <v>500</v>
      </c>
      <c r="BYR33" s="151" t="s">
        <v>460</v>
      </c>
      <c r="BYS33" s="168" t="s">
        <v>127</v>
      </c>
      <c r="BYT33" s="149"/>
      <c r="BYU33" s="149">
        <v>500</v>
      </c>
      <c r="BYV33" s="151" t="s">
        <v>460</v>
      </c>
      <c r="BYW33" s="168" t="s">
        <v>127</v>
      </c>
      <c r="BYX33" s="149"/>
      <c r="BYY33" s="149">
        <v>500</v>
      </c>
      <c r="BYZ33" s="151" t="s">
        <v>460</v>
      </c>
      <c r="BZA33" s="168" t="s">
        <v>127</v>
      </c>
      <c r="BZB33" s="149"/>
      <c r="BZC33" s="149">
        <v>500</v>
      </c>
      <c r="BZD33" s="151" t="s">
        <v>460</v>
      </c>
      <c r="BZE33" s="168" t="s">
        <v>127</v>
      </c>
      <c r="BZF33" s="149"/>
      <c r="BZG33" s="149">
        <v>500</v>
      </c>
      <c r="BZH33" s="151" t="s">
        <v>460</v>
      </c>
      <c r="BZI33" s="168" t="s">
        <v>127</v>
      </c>
      <c r="BZJ33" s="149"/>
      <c r="BZK33" s="149">
        <v>500</v>
      </c>
      <c r="BZL33" s="151" t="s">
        <v>460</v>
      </c>
      <c r="BZM33" s="168" t="s">
        <v>127</v>
      </c>
      <c r="BZN33" s="149"/>
      <c r="BZO33" s="149">
        <v>500</v>
      </c>
      <c r="BZP33" s="151" t="s">
        <v>460</v>
      </c>
      <c r="BZQ33" s="168" t="s">
        <v>127</v>
      </c>
      <c r="BZR33" s="149"/>
      <c r="BZS33" s="149">
        <v>500</v>
      </c>
      <c r="BZT33" s="151" t="s">
        <v>460</v>
      </c>
      <c r="BZU33" s="168" t="s">
        <v>127</v>
      </c>
      <c r="BZV33" s="149"/>
      <c r="BZW33" s="149">
        <v>500</v>
      </c>
      <c r="BZX33" s="151" t="s">
        <v>460</v>
      </c>
      <c r="BZY33" s="168" t="s">
        <v>127</v>
      </c>
      <c r="BZZ33" s="149"/>
      <c r="CAA33" s="149">
        <v>500</v>
      </c>
      <c r="CAB33" s="151" t="s">
        <v>460</v>
      </c>
      <c r="CAC33" s="168" t="s">
        <v>127</v>
      </c>
      <c r="CAD33" s="149"/>
      <c r="CAE33" s="149">
        <v>500</v>
      </c>
      <c r="CAF33" s="151" t="s">
        <v>460</v>
      </c>
      <c r="CAG33" s="168" t="s">
        <v>127</v>
      </c>
      <c r="CAH33" s="149"/>
      <c r="CAI33" s="149">
        <v>500</v>
      </c>
      <c r="CAJ33" s="151" t="s">
        <v>460</v>
      </c>
      <c r="CAK33" s="168" t="s">
        <v>127</v>
      </c>
      <c r="CAL33" s="149"/>
      <c r="CAM33" s="149">
        <v>500</v>
      </c>
      <c r="CAN33" s="151" t="s">
        <v>460</v>
      </c>
      <c r="CAO33" s="168" t="s">
        <v>127</v>
      </c>
      <c r="CAP33" s="149"/>
      <c r="CAQ33" s="149">
        <v>500</v>
      </c>
      <c r="CAR33" s="151" t="s">
        <v>460</v>
      </c>
      <c r="CAS33" s="168" t="s">
        <v>127</v>
      </c>
      <c r="CAT33" s="149"/>
      <c r="CAU33" s="149">
        <v>500</v>
      </c>
      <c r="CAV33" s="151" t="s">
        <v>460</v>
      </c>
      <c r="CAW33" s="168" t="s">
        <v>127</v>
      </c>
      <c r="CAX33" s="149"/>
      <c r="CAY33" s="149">
        <v>500</v>
      </c>
      <c r="CAZ33" s="151" t="s">
        <v>460</v>
      </c>
      <c r="CBA33" s="168" t="s">
        <v>127</v>
      </c>
      <c r="CBB33" s="149"/>
      <c r="CBC33" s="149">
        <v>500</v>
      </c>
      <c r="CBD33" s="151" t="s">
        <v>460</v>
      </c>
      <c r="CBE33" s="168" t="s">
        <v>127</v>
      </c>
      <c r="CBF33" s="149"/>
      <c r="CBG33" s="149">
        <v>500</v>
      </c>
      <c r="CBH33" s="151" t="s">
        <v>460</v>
      </c>
      <c r="CBI33" s="168" t="s">
        <v>127</v>
      </c>
      <c r="CBJ33" s="149"/>
      <c r="CBK33" s="149">
        <v>500</v>
      </c>
      <c r="CBL33" s="151" t="s">
        <v>460</v>
      </c>
      <c r="CBM33" s="168" t="s">
        <v>127</v>
      </c>
      <c r="CBN33" s="149"/>
      <c r="CBO33" s="149">
        <v>500</v>
      </c>
      <c r="CBP33" s="151" t="s">
        <v>460</v>
      </c>
      <c r="CBQ33" s="168" t="s">
        <v>127</v>
      </c>
      <c r="CBR33" s="149"/>
      <c r="CBS33" s="149">
        <v>500</v>
      </c>
      <c r="CBT33" s="151" t="s">
        <v>460</v>
      </c>
      <c r="CBU33" s="168" t="s">
        <v>127</v>
      </c>
      <c r="CBV33" s="149"/>
      <c r="CBW33" s="149">
        <v>500</v>
      </c>
      <c r="CBX33" s="151" t="s">
        <v>460</v>
      </c>
      <c r="CBY33" s="168" t="s">
        <v>127</v>
      </c>
      <c r="CBZ33" s="149"/>
      <c r="CCA33" s="149">
        <v>500</v>
      </c>
      <c r="CCB33" s="151" t="s">
        <v>460</v>
      </c>
      <c r="CCC33" s="168" t="s">
        <v>127</v>
      </c>
      <c r="CCD33" s="149"/>
      <c r="CCE33" s="149">
        <v>500</v>
      </c>
      <c r="CCF33" s="151" t="s">
        <v>460</v>
      </c>
      <c r="CCG33" s="168" t="s">
        <v>127</v>
      </c>
      <c r="CCH33" s="149"/>
      <c r="CCI33" s="149">
        <v>500</v>
      </c>
      <c r="CCJ33" s="151" t="s">
        <v>460</v>
      </c>
      <c r="CCK33" s="168" t="s">
        <v>127</v>
      </c>
      <c r="CCL33" s="149"/>
      <c r="CCM33" s="149">
        <v>500</v>
      </c>
      <c r="CCN33" s="151" t="s">
        <v>460</v>
      </c>
      <c r="CCO33" s="168" t="s">
        <v>127</v>
      </c>
      <c r="CCP33" s="149"/>
      <c r="CCQ33" s="149">
        <v>500</v>
      </c>
      <c r="CCR33" s="151" t="s">
        <v>460</v>
      </c>
      <c r="CCS33" s="168" t="s">
        <v>127</v>
      </c>
      <c r="CCT33" s="149"/>
      <c r="CCU33" s="149">
        <v>500</v>
      </c>
      <c r="CCV33" s="151" t="s">
        <v>460</v>
      </c>
      <c r="CCW33" s="168" t="s">
        <v>127</v>
      </c>
      <c r="CCX33" s="149"/>
      <c r="CCY33" s="149">
        <v>500</v>
      </c>
      <c r="CCZ33" s="151" t="s">
        <v>460</v>
      </c>
      <c r="CDA33" s="168" t="s">
        <v>127</v>
      </c>
      <c r="CDB33" s="149"/>
      <c r="CDC33" s="149">
        <v>500</v>
      </c>
      <c r="CDD33" s="151" t="s">
        <v>460</v>
      </c>
      <c r="CDE33" s="168" t="s">
        <v>127</v>
      </c>
      <c r="CDF33" s="149"/>
      <c r="CDG33" s="149">
        <v>500</v>
      </c>
      <c r="CDH33" s="151" t="s">
        <v>460</v>
      </c>
      <c r="CDI33" s="168" t="s">
        <v>127</v>
      </c>
      <c r="CDJ33" s="149"/>
      <c r="CDK33" s="149">
        <v>500</v>
      </c>
      <c r="CDL33" s="151" t="s">
        <v>460</v>
      </c>
      <c r="CDM33" s="168" t="s">
        <v>127</v>
      </c>
      <c r="CDN33" s="149"/>
      <c r="CDO33" s="149">
        <v>500</v>
      </c>
      <c r="CDP33" s="151" t="s">
        <v>460</v>
      </c>
      <c r="CDQ33" s="168" t="s">
        <v>127</v>
      </c>
      <c r="CDR33" s="149"/>
      <c r="CDS33" s="149">
        <v>500</v>
      </c>
      <c r="CDT33" s="151" t="s">
        <v>460</v>
      </c>
      <c r="CDU33" s="168" t="s">
        <v>127</v>
      </c>
      <c r="CDV33" s="149"/>
      <c r="CDW33" s="149">
        <v>500</v>
      </c>
      <c r="CDX33" s="151" t="s">
        <v>460</v>
      </c>
      <c r="CDY33" s="168" t="s">
        <v>127</v>
      </c>
      <c r="CDZ33" s="149"/>
      <c r="CEA33" s="149">
        <v>500</v>
      </c>
      <c r="CEB33" s="151" t="s">
        <v>460</v>
      </c>
      <c r="CEC33" s="168" t="s">
        <v>127</v>
      </c>
      <c r="CED33" s="149"/>
      <c r="CEE33" s="149">
        <v>500</v>
      </c>
      <c r="CEF33" s="151" t="s">
        <v>460</v>
      </c>
      <c r="CEG33" s="168" t="s">
        <v>127</v>
      </c>
      <c r="CEH33" s="149"/>
      <c r="CEI33" s="149">
        <v>500</v>
      </c>
      <c r="CEJ33" s="151" t="s">
        <v>460</v>
      </c>
      <c r="CEK33" s="168" t="s">
        <v>127</v>
      </c>
      <c r="CEL33" s="149"/>
      <c r="CEM33" s="149">
        <v>500</v>
      </c>
      <c r="CEN33" s="151" t="s">
        <v>460</v>
      </c>
      <c r="CEO33" s="168" t="s">
        <v>127</v>
      </c>
      <c r="CEP33" s="149"/>
      <c r="CEQ33" s="149">
        <v>500</v>
      </c>
      <c r="CER33" s="151" t="s">
        <v>460</v>
      </c>
      <c r="CES33" s="168" t="s">
        <v>127</v>
      </c>
      <c r="CET33" s="149"/>
      <c r="CEU33" s="149">
        <v>500</v>
      </c>
      <c r="CEV33" s="151" t="s">
        <v>460</v>
      </c>
      <c r="CEW33" s="168" t="s">
        <v>127</v>
      </c>
      <c r="CEX33" s="149"/>
      <c r="CEY33" s="149">
        <v>500</v>
      </c>
      <c r="CEZ33" s="151" t="s">
        <v>460</v>
      </c>
      <c r="CFA33" s="168" t="s">
        <v>127</v>
      </c>
      <c r="CFB33" s="149"/>
      <c r="CFC33" s="149">
        <v>500</v>
      </c>
      <c r="CFD33" s="151" t="s">
        <v>460</v>
      </c>
      <c r="CFE33" s="168" t="s">
        <v>127</v>
      </c>
      <c r="CFF33" s="149"/>
      <c r="CFG33" s="149">
        <v>500</v>
      </c>
      <c r="CFH33" s="151" t="s">
        <v>460</v>
      </c>
      <c r="CFI33" s="168" t="s">
        <v>127</v>
      </c>
      <c r="CFJ33" s="149"/>
      <c r="CFK33" s="149">
        <v>500</v>
      </c>
      <c r="CFL33" s="151" t="s">
        <v>460</v>
      </c>
      <c r="CFM33" s="168" t="s">
        <v>127</v>
      </c>
      <c r="CFN33" s="149"/>
      <c r="CFO33" s="149">
        <v>500</v>
      </c>
      <c r="CFP33" s="151" t="s">
        <v>460</v>
      </c>
      <c r="CFQ33" s="168" t="s">
        <v>127</v>
      </c>
      <c r="CFR33" s="149"/>
      <c r="CFS33" s="149">
        <v>500</v>
      </c>
      <c r="CFT33" s="151" t="s">
        <v>460</v>
      </c>
      <c r="CFU33" s="168" t="s">
        <v>127</v>
      </c>
      <c r="CFV33" s="149"/>
      <c r="CFW33" s="149">
        <v>500</v>
      </c>
      <c r="CFX33" s="151" t="s">
        <v>460</v>
      </c>
      <c r="CFY33" s="168" t="s">
        <v>127</v>
      </c>
      <c r="CFZ33" s="149"/>
      <c r="CGA33" s="149">
        <v>500</v>
      </c>
      <c r="CGB33" s="151" t="s">
        <v>460</v>
      </c>
      <c r="CGC33" s="168" t="s">
        <v>127</v>
      </c>
      <c r="CGD33" s="149"/>
      <c r="CGE33" s="149">
        <v>500</v>
      </c>
      <c r="CGF33" s="151" t="s">
        <v>460</v>
      </c>
      <c r="CGG33" s="168" t="s">
        <v>127</v>
      </c>
      <c r="CGH33" s="149"/>
      <c r="CGI33" s="149">
        <v>500</v>
      </c>
      <c r="CGJ33" s="151" t="s">
        <v>460</v>
      </c>
      <c r="CGK33" s="168" t="s">
        <v>127</v>
      </c>
      <c r="CGL33" s="149"/>
      <c r="CGM33" s="149">
        <v>500</v>
      </c>
      <c r="CGN33" s="151" t="s">
        <v>460</v>
      </c>
      <c r="CGO33" s="168" t="s">
        <v>127</v>
      </c>
      <c r="CGP33" s="149"/>
      <c r="CGQ33" s="149">
        <v>500</v>
      </c>
      <c r="CGR33" s="151" t="s">
        <v>460</v>
      </c>
      <c r="CGS33" s="168" t="s">
        <v>127</v>
      </c>
      <c r="CGT33" s="149"/>
      <c r="CGU33" s="149">
        <v>500</v>
      </c>
      <c r="CGV33" s="151" t="s">
        <v>460</v>
      </c>
      <c r="CGW33" s="168" t="s">
        <v>127</v>
      </c>
      <c r="CGX33" s="149"/>
      <c r="CGY33" s="149">
        <v>500</v>
      </c>
      <c r="CGZ33" s="151" t="s">
        <v>460</v>
      </c>
      <c r="CHA33" s="168" t="s">
        <v>127</v>
      </c>
      <c r="CHB33" s="149"/>
      <c r="CHC33" s="149">
        <v>500</v>
      </c>
      <c r="CHD33" s="151" t="s">
        <v>460</v>
      </c>
      <c r="CHE33" s="168" t="s">
        <v>127</v>
      </c>
      <c r="CHF33" s="149"/>
      <c r="CHG33" s="149">
        <v>500</v>
      </c>
      <c r="CHH33" s="151" t="s">
        <v>460</v>
      </c>
      <c r="CHI33" s="168" t="s">
        <v>127</v>
      </c>
      <c r="CHJ33" s="149"/>
      <c r="CHK33" s="149">
        <v>500</v>
      </c>
      <c r="CHL33" s="151" t="s">
        <v>460</v>
      </c>
      <c r="CHM33" s="168" t="s">
        <v>127</v>
      </c>
      <c r="CHN33" s="149"/>
      <c r="CHO33" s="149">
        <v>500</v>
      </c>
      <c r="CHP33" s="151" t="s">
        <v>460</v>
      </c>
      <c r="CHQ33" s="168" t="s">
        <v>127</v>
      </c>
      <c r="CHR33" s="149"/>
      <c r="CHS33" s="149">
        <v>500</v>
      </c>
      <c r="CHT33" s="151" t="s">
        <v>460</v>
      </c>
      <c r="CHU33" s="168" t="s">
        <v>127</v>
      </c>
      <c r="CHV33" s="149"/>
      <c r="CHW33" s="149">
        <v>500</v>
      </c>
      <c r="CHX33" s="151" t="s">
        <v>460</v>
      </c>
      <c r="CHY33" s="168" t="s">
        <v>127</v>
      </c>
      <c r="CHZ33" s="149"/>
      <c r="CIA33" s="149">
        <v>500</v>
      </c>
      <c r="CIB33" s="151" t="s">
        <v>460</v>
      </c>
      <c r="CIC33" s="168" t="s">
        <v>127</v>
      </c>
      <c r="CID33" s="149"/>
      <c r="CIE33" s="149">
        <v>500</v>
      </c>
      <c r="CIF33" s="151" t="s">
        <v>460</v>
      </c>
      <c r="CIG33" s="168" t="s">
        <v>127</v>
      </c>
      <c r="CIH33" s="149"/>
      <c r="CII33" s="149">
        <v>500</v>
      </c>
      <c r="CIJ33" s="151" t="s">
        <v>460</v>
      </c>
      <c r="CIK33" s="168" t="s">
        <v>127</v>
      </c>
      <c r="CIL33" s="149"/>
      <c r="CIM33" s="149">
        <v>500</v>
      </c>
      <c r="CIN33" s="151" t="s">
        <v>460</v>
      </c>
      <c r="CIO33" s="168" t="s">
        <v>127</v>
      </c>
      <c r="CIP33" s="149"/>
      <c r="CIQ33" s="149">
        <v>500</v>
      </c>
      <c r="CIR33" s="151" t="s">
        <v>460</v>
      </c>
      <c r="CIS33" s="168" t="s">
        <v>127</v>
      </c>
      <c r="CIT33" s="149"/>
      <c r="CIU33" s="149">
        <v>500</v>
      </c>
      <c r="CIV33" s="151" t="s">
        <v>460</v>
      </c>
      <c r="CIW33" s="168" t="s">
        <v>127</v>
      </c>
      <c r="CIX33" s="149"/>
      <c r="CIY33" s="149">
        <v>500</v>
      </c>
      <c r="CIZ33" s="151" t="s">
        <v>460</v>
      </c>
      <c r="CJA33" s="168" t="s">
        <v>127</v>
      </c>
      <c r="CJB33" s="149"/>
      <c r="CJC33" s="149">
        <v>500</v>
      </c>
      <c r="CJD33" s="151" t="s">
        <v>460</v>
      </c>
      <c r="CJE33" s="168" t="s">
        <v>127</v>
      </c>
      <c r="CJF33" s="149"/>
      <c r="CJG33" s="149">
        <v>500</v>
      </c>
      <c r="CJH33" s="151" t="s">
        <v>460</v>
      </c>
      <c r="CJI33" s="168" t="s">
        <v>127</v>
      </c>
      <c r="CJJ33" s="149"/>
      <c r="CJK33" s="149">
        <v>500</v>
      </c>
      <c r="CJL33" s="151" t="s">
        <v>460</v>
      </c>
      <c r="CJM33" s="168" t="s">
        <v>127</v>
      </c>
      <c r="CJN33" s="149"/>
      <c r="CJO33" s="149">
        <v>500</v>
      </c>
      <c r="CJP33" s="151" t="s">
        <v>460</v>
      </c>
      <c r="CJQ33" s="168" t="s">
        <v>127</v>
      </c>
      <c r="CJR33" s="149"/>
      <c r="CJS33" s="149">
        <v>500</v>
      </c>
      <c r="CJT33" s="151" t="s">
        <v>460</v>
      </c>
      <c r="CJU33" s="168" t="s">
        <v>127</v>
      </c>
      <c r="CJV33" s="149"/>
      <c r="CJW33" s="149">
        <v>500</v>
      </c>
      <c r="CJX33" s="151" t="s">
        <v>460</v>
      </c>
      <c r="CJY33" s="168" t="s">
        <v>127</v>
      </c>
      <c r="CJZ33" s="149"/>
      <c r="CKA33" s="149">
        <v>500</v>
      </c>
      <c r="CKB33" s="151" t="s">
        <v>460</v>
      </c>
      <c r="CKC33" s="168" t="s">
        <v>127</v>
      </c>
      <c r="CKD33" s="149"/>
      <c r="CKE33" s="149">
        <v>500</v>
      </c>
      <c r="CKF33" s="151" t="s">
        <v>460</v>
      </c>
      <c r="CKG33" s="168" t="s">
        <v>127</v>
      </c>
      <c r="CKH33" s="149"/>
      <c r="CKI33" s="149">
        <v>500</v>
      </c>
      <c r="CKJ33" s="151" t="s">
        <v>460</v>
      </c>
      <c r="CKK33" s="168" t="s">
        <v>127</v>
      </c>
      <c r="CKL33" s="149"/>
      <c r="CKM33" s="149">
        <v>500</v>
      </c>
      <c r="CKN33" s="151" t="s">
        <v>460</v>
      </c>
      <c r="CKO33" s="168" t="s">
        <v>127</v>
      </c>
      <c r="CKP33" s="149"/>
      <c r="CKQ33" s="149">
        <v>500</v>
      </c>
      <c r="CKR33" s="151" t="s">
        <v>460</v>
      </c>
      <c r="CKS33" s="168" t="s">
        <v>127</v>
      </c>
      <c r="CKT33" s="149"/>
      <c r="CKU33" s="149">
        <v>500</v>
      </c>
      <c r="CKV33" s="151" t="s">
        <v>460</v>
      </c>
      <c r="CKW33" s="168" t="s">
        <v>127</v>
      </c>
      <c r="CKX33" s="149"/>
      <c r="CKY33" s="149">
        <v>500</v>
      </c>
      <c r="CKZ33" s="151" t="s">
        <v>460</v>
      </c>
      <c r="CLA33" s="168" t="s">
        <v>127</v>
      </c>
      <c r="CLB33" s="149"/>
      <c r="CLC33" s="149">
        <v>500</v>
      </c>
      <c r="CLD33" s="151" t="s">
        <v>460</v>
      </c>
      <c r="CLE33" s="168" t="s">
        <v>127</v>
      </c>
      <c r="CLF33" s="149"/>
      <c r="CLG33" s="149">
        <v>500</v>
      </c>
      <c r="CLH33" s="151" t="s">
        <v>460</v>
      </c>
      <c r="CLI33" s="168" t="s">
        <v>127</v>
      </c>
      <c r="CLJ33" s="149"/>
      <c r="CLK33" s="149">
        <v>500</v>
      </c>
      <c r="CLL33" s="151" t="s">
        <v>460</v>
      </c>
      <c r="CLM33" s="168" t="s">
        <v>127</v>
      </c>
      <c r="CLN33" s="149"/>
      <c r="CLO33" s="149">
        <v>500</v>
      </c>
      <c r="CLP33" s="151" t="s">
        <v>460</v>
      </c>
      <c r="CLQ33" s="168" t="s">
        <v>127</v>
      </c>
      <c r="CLR33" s="149"/>
      <c r="CLS33" s="149">
        <v>500</v>
      </c>
      <c r="CLT33" s="151" t="s">
        <v>460</v>
      </c>
      <c r="CLU33" s="168" t="s">
        <v>127</v>
      </c>
      <c r="CLV33" s="149"/>
      <c r="CLW33" s="149">
        <v>500</v>
      </c>
      <c r="CLX33" s="151" t="s">
        <v>460</v>
      </c>
      <c r="CLY33" s="168" t="s">
        <v>127</v>
      </c>
      <c r="CLZ33" s="149"/>
      <c r="CMA33" s="149">
        <v>500</v>
      </c>
      <c r="CMB33" s="151" t="s">
        <v>460</v>
      </c>
      <c r="CMC33" s="168" t="s">
        <v>127</v>
      </c>
      <c r="CMD33" s="149"/>
      <c r="CME33" s="149">
        <v>500</v>
      </c>
      <c r="CMF33" s="151" t="s">
        <v>460</v>
      </c>
      <c r="CMG33" s="168" t="s">
        <v>127</v>
      </c>
      <c r="CMH33" s="149"/>
      <c r="CMI33" s="149">
        <v>500</v>
      </c>
      <c r="CMJ33" s="151" t="s">
        <v>460</v>
      </c>
      <c r="CMK33" s="168" t="s">
        <v>127</v>
      </c>
      <c r="CML33" s="149"/>
      <c r="CMM33" s="149">
        <v>500</v>
      </c>
      <c r="CMN33" s="151" t="s">
        <v>460</v>
      </c>
      <c r="CMO33" s="168" t="s">
        <v>127</v>
      </c>
      <c r="CMP33" s="149"/>
      <c r="CMQ33" s="149">
        <v>500</v>
      </c>
      <c r="CMR33" s="151" t="s">
        <v>460</v>
      </c>
      <c r="CMS33" s="168" t="s">
        <v>127</v>
      </c>
      <c r="CMT33" s="149"/>
      <c r="CMU33" s="149">
        <v>500</v>
      </c>
      <c r="CMV33" s="151" t="s">
        <v>460</v>
      </c>
      <c r="CMW33" s="168" t="s">
        <v>127</v>
      </c>
      <c r="CMX33" s="149"/>
      <c r="CMY33" s="149">
        <v>500</v>
      </c>
      <c r="CMZ33" s="151" t="s">
        <v>460</v>
      </c>
      <c r="CNA33" s="168" t="s">
        <v>127</v>
      </c>
      <c r="CNB33" s="149"/>
      <c r="CNC33" s="149">
        <v>500</v>
      </c>
      <c r="CND33" s="151" t="s">
        <v>460</v>
      </c>
      <c r="CNE33" s="168" t="s">
        <v>127</v>
      </c>
      <c r="CNF33" s="149"/>
      <c r="CNG33" s="149">
        <v>500</v>
      </c>
      <c r="CNH33" s="151" t="s">
        <v>460</v>
      </c>
      <c r="CNI33" s="168" t="s">
        <v>127</v>
      </c>
      <c r="CNJ33" s="149"/>
      <c r="CNK33" s="149">
        <v>500</v>
      </c>
      <c r="CNL33" s="151" t="s">
        <v>460</v>
      </c>
      <c r="CNM33" s="168" t="s">
        <v>127</v>
      </c>
      <c r="CNN33" s="149"/>
      <c r="CNO33" s="149">
        <v>500</v>
      </c>
      <c r="CNP33" s="151" t="s">
        <v>460</v>
      </c>
      <c r="CNQ33" s="168" t="s">
        <v>127</v>
      </c>
      <c r="CNR33" s="149"/>
      <c r="CNS33" s="149">
        <v>500</v>
      </c>
      <c r="CNT33" s="151" t="s">
        <v>460</v>
      </c>
      <c r="CNU33" s="168" t="s">
        <v>127</v>
      </c>
      <c r="CNV33" s="149"/>
      <c r="CNW33" s="149">
        <v>500</v>
      </c>
      <c r="CNX33" s="151" t="s">
        <v>460</v>
      </c>
      <c r="CNY33" s="168" t="s">
        <v>127</v>
      </c>
      <c r="CNZ33" s="149"/>
      <c r="COA33" s="149">
        <v>500</v>
      </c>
      <c r="COB33" s="151" t="s">
        <v>460</v>
      </c>
      <c r="COC33" s="168" t="s">
        <v>127</v>
      </c>
      <c r="COD33" s="149"/>
      <c r="COE33" s="149">
        <v>500</v>
      </c>
      <c r="COF33" s="151" t="s">
        <v>460</v>
      </c>
      <c r="COG33" s="168" t="s">
        <v>127</v>
      </c>
      <c r="COH33" s="149"/>
      <c r="COI33" s="149">
        <v>500</v>
      </c>
      <c r="COJ33" s="151" t="s">
        <v>460</v>
      </c>
      <c r="COK33" s="168" t="s">
        <v>127</v>
      </c>
      <c r="COL33" s="149"/>
      <c r="COM33" s="149">
        <v>500</v>
      </c>
      <c r="CON33" s="151" t="s">
        <v>460</v>
      </c>
      <c r="COO33" s="168" t="s">
        <v>127</v>
      </c>
      <c r="COP33" s="149"/>
      <c r="COQ33" s="149">
        <v>500</v>
      </c>
      <c r="COR33" s="151" t="s">
        <v>460</v>
      </c>
      <c r="COS33" s="168" t="s">
        <v>127</v>
      </c>
      <c r="COT33" s="149"/>
      <c r="COU33" s="149">
        <v>500</v>
      </c>
      <c r="COV33" s="151" t="s">
        <v>460</v>
      </c>
      <c r="COW33" s="168" t="s">
        <v>127</v>
      </c>
      <c r="COX33" s="149"/>
      <c r="COY33" s="149">
        <v>500</v>
      </c>
      <c r="COZ33" s="151" t="s">
        <v>460</v>
      </c>
      <c r="CPA33" s="168" t="s">
        <v>127</v>
      </c>
      <c r="CPB33" s="149"/>
      <c r="CPC33" s="149">
        <v>500</v>
      </c>
      <c r="CPD33" s="151" t="s">
        <v>460</v>
      </c>
      <c r="CPE33" s="168" t="s">
        <v>127</v>
      </c>
      <c r="CPF33" s="149"/>
      <c r="CPG33" s="149">
        <v>500</v>
      </c>
      <c r="CPH33" s="151" t="s">
        <v>460</v>
      </c>
      <c r="CPI33" s="168" t="s">
        <v>127</v>
      </c>
      <c r="CPJ33" s="149"/>
      <c r="CPK33" s="149">
        <v>500</v>
      </c>
      <c r="CPL33" s="151" t="s">
        <v>460</v>
      </c>
      <c r="CPM33" s="168" t="s">
        <v>127</v>
      </c>
      <c r="CPN33" s="149"/>
      <c r="CPO33" s="149">
        <v>500</v>
      </c>
      <c r="CPP33" s="151" t="s">
        <v>460</v>
      </c>
      <c r="CPQ33" s="168" t="s">
        <v>127</v>
      </c>
      <c r="CPR33" s="149"/>
      <c r="CPS33" s="149">
        <v>500</v>
      </c>
      <c r="CPT33" s="151" t="s">
        <v>460</v>
      </c>
      <c r="CPU33" s="168" t="s">
        <v>127</v>
      </c>
      <c r="CPV33" s="149"/>
      <c r="CPW33" s="149">
        <v>500</v>
      </c>
      <c r="CPX33" s="151" t="s">
        <v>460</v>
      </c>
      <c r="CPY33" s="168" t="s">
        <v>127</v>
      </c>
      <c r="CPZ33" s="149"/>
      <c r="CQA33" s="149">
        <v>500</v>
      </c>
      <c r="CQB33" s="151" t="s">
        <v>460</v>
      </c>
      <c r="CQC33" s="168" t="s">
        <v>127</v>
      </c>
      <c r="CQD33" s="149"/>
      <c r="CQE33" s="149">
        <v>500</v>
      </c>
      <c r="CQF33" s="151" t="s">
        <v>460</v>
      </c>
      <c r="CQG33" s="168" t="s">
        <v>127</v>
      </c>
      <c r="CQH33" s="149"/>
      <c r="CQI33" s="149">
        <v>500</v>
      </c>
      <c r="CQJ33" s="151" t="s">
        <v>460</v>
      </c>
      <c r="CQK33" s="168" t="s">
        <v>127</v>
      </c>
      <c r="CQL33" s="149"/>
      <c r="CQM33" s="149">
        <v>500</v>
      </c>
      <c r="CQN33" s="151" t="s">
        <v>460</v>
      </c>
      <c r="CQO33" s="168" t="s">
        <v>127</v>
      </c>
      <c r="CQP33" s="149"/>
      <c r="CQQ33" s="149">
        <v>500</v>
      </c>
      <c r="CQR33" s="151" t="s">
        <v>460</v>
      </c>
      <c r="CQS33" s="168" t="s">
        <v>127</v>
      </c>
      <c r="CQT33" s="149"/>
      <c r="CQU33" s="149">
        <v>500</v>
      </c>
      <c r="CQV33" s="151" t="s">
        <v>460</v>
      </c>
      <c r="CQW33" s="168" t="s">
        <v>127</v>
      </c>
      <c r="CQX33" s="149"/>
      <c r="CQY33" s="149">
        <v>500</v>
      </c>
      <c r="CQZ33" s="151" t="s">
        <v>460</v>
      </c>
      <c r="CRA33" s="168" t="s">
        <v>127</v>
      </c>
      <c r="CRB33" s="149"/>
      <c r="CRC33" s="149">
        <v>500</v>
      </c>
      <c r="CRD33" s="151" t="s">
        <v>460</v>
      </c>
      <c r="CRE33" s="168" t="s">
        <v>127</v>
      </c>
      <c r="CRF33" s="149"/>
      <c r="CRG33" s="149">
        <v>500</v>
      </c>
      <c r="CRH33" s="151" t="s">
        <v>460</v>
      </c>
      <c r="CRI33" s="168" t="s">
        <v>127</v>
      </c>
      <c r="CRJ33" s="149"/>
      <c r="CRK33" s="149">
        <v>500</v>
      </c>
      <c r="CRL33" s="151" t="s">
        <v>460</v>
      </c>
      <c r="CRM33" s="168" t="s">
        <v>127</v>
      </c>
      <c r="CRN33" s="149"/>
      <c r="CRO33" s="149">
        <v>500</v>
      </c>
      <c r="CRP33" s="151" t="s">
        <v>460</v>
      </c>
      <c r="CRQ33" s="168" t="s">
        <v>127</v>
      </c>
      <c r="CRR33" s="149"/>
      <c r="CRS33" s="149">
        <v>500</v>
      </c>
      <c r="CRT33" s="151" t="s">
        <v>460</v>
      </c>
      <c r="CRU33" s="168" t="s">
        <v>127</v>
      </c>
      <c r="CRV33" s="149"/>
      <c r="CRW33" s="149">
        <v>500</v>
      </c>
      <c r="CRX33" s="151" t="s">
        <v>460</v>
      </c>
      <c r="CRY33" s="168" t="s">
        <v>127</v>
      </c>
      <c r="CRZ33" s="149"/>
      <c r="CSA33" s="149">
        <v>500</v>
      </c>
      <c r="CSB33" s="151" t="s">
        <v>460</v>
      </c>
      <c r="CSC33" s="168" t="s">
        <v>127</v>
      </c>
      <c r="CSD33" s="149"/>
      <c r="CSE33" s="149">
        <v>500</v>
      </c>
      <c r="CSF33" s="151" t="s">
        <v>460</v>
      </c>
      <c r="CSG33" s="168" t="s">
        <v>127</v>
      </c>
      <c r="CSH33" s="149"/>
      <c r="CSI33" s="149">
        <v>500</v>
      </c>
      <c r="CSJ33" s="151" t="s">
        <v>460</v>
      </c>
      <c r="CSK33" s="168" t="s">
        <v>127</v>
      </c>
      <c r="CSL33" s="149"/>
      <c r="CSM33" s="149">
        <v>500</v>
      </c>
      <c r="CSN33" s="151" t="s">
        <v>460</v>
      </c>
      <c r="CSO33" s="168" t="s">
        <v>127</v>
      </c>
      <c r="CSP33" s="149"/>
      <c r="CSQ33" s="149">
        <v>500</v>
      </c>
      <c r="CSR33" s="151" t="s">
        <v>460</v>
      </c>
      <c r="CSS33" s="168" t="s">
        <v>127</v>
      </c>
      <c r="CST33" s="149"/>
      <c r="CSU33" s="149">
        <v>500</v>
      </c>
      <c r="CSV33" s="151" t="s">
        <v>460</v>
      </c>
      <c r="CSW33" s="168" t="s">
        <v>127</v>
      </c>
      <c r="CSX33" s="149"/>
      <c r="CSY33" s="149">
        <v>500</v>
      </c>
      <c r="CSZ33" s="151" t="s">
        <v>460</v>
      </c>
      <c r="CTA33" s="168" t="s">
        <v>127</v>
      </c>
      <c r="CTB33" s="149"/>
      <c r="CTC33" s="149">
        <v>500</v>
      </c>
      <c r="CTD33" s="151" t="s">
        <v>460</v>
      </c>
      <c r="CTE33" s="168" t="s">
        <v>127</v>
      </c>
      <c r="CTF33" s="149"/>
      <c r="CTG33" s="149">
        <v>500</v>
      </c>
      <c r="CTH33" s="151" t="s">
        <v>460</v>
      </c>
      <c r="CTI33" s="168" t="s">
        <v>127</v>
      </c>
      <c r="CTJ33" s="149"/>
      <c r="CTK33" s="149">
        <v>500</v>
      </c>
      <c r="CTL33" s="151" t="s">
        <v>460</v>
      </c>
      <c r="CTM33" s="168" t="s">
        <v>127</v>
      </c>
      <c r="CTN33" s="149"/>
      <c r="CTO33" s="149">
        <v>500</v>
      </c>
      <c r="CTP33" s="151" t="s">
        <v>460</v>
      </c>
      <c r="CTQ33" s="168" t="s">
        <v>127</v>
      </c>
      <c r="CTR33" s="149"/>
      <c r="CTS33" s="149">
        <v>500</v>
      </c>
      <c r="CTT33" s="151" t="s">
        <v>460</v>
      </c>
      <c r="CTU33" s="168" t="s">
        <v>127</v>
      </c>
      <c r="CTV33" s="149"/>
      <c r="CTW33" s="149">
        <v>500</v>
      </c>
      <c r="CTX33" s="151" t="s">
        <v>460</v>
      </c>
      <c r="CTY33" s="168" t="s">
        <v>127</v>
      </c>
      <c r="CTZ33" s="149"/>
      <c r="CUA33" s="149">
        <v>500</v>
      </c>
      <c r="CUB33" s="151" t="s">
        <v>460</v>
      </c>
      <c r="CUC33" s="168" t="s">
        <v>127</v>
      </c>
      <c r="CUD33" s="149"/>
      <c r="CUE33" s="149">
        <v>500</v>
      </c>
      <c r="CUF33" s="151" t="s">
        <v>460</v>
      </c>
      <c r="CUG33" s="168" t="s">
        <v>127</v>
      </c>
      <c r="CUH33" s="149"/>
      <c r="CUI33" s="149">
        <v>500</v>
      </c>
      <c r="CUJ33" s="151" t="s">
        <v>460</v>
      </c>
      <c r="CUK33" s="168" t="s">
        <v>127</v>
      </c>
      <c r="CUL33" s="149"/>
      <c r="CUM33" s="149">
        <v>500</v>
      </c>
      <c r="CUN33" s="151" t="s">
        <v>460</v>
      </c>
      <c r="CUO33" s="168" t="s">
        <v>127</v>
      </c>
      <c r="CUP33" s="149"/>
      <c r="CUQ33" s="149">
        <v>500</v>
      </c>
      <c r="CUR33" s="151" t="s">
        <v>460</v>
      </c>
      <c r="CUS33" s="168" t="s">
        <v>127</v>
      </c>
      <c r="CUT33" s="149"/>
      <c r="CUU33" s="149">
        <v>500</v>
      </c>
      <c r="CUV33" s="151" t="s">
        <v>460</v>
      </c>
      <c r="CUW33" s="168" t="s">
        <v>127</v>
      </c>
      <c r="CUX33" s="149"/>
      <c r="CUY33" s="149">
        <v>500</v>
      </c>
      <c r="CUZ33" s="151" t="s">
        <v>460</v>
      </c>
      <c r="CVA33" s="168" t="s">
        <v>127</v>
      </c>
      <c r="CVB33" s="149"/>
      <c r="CVC33" s="149">
        <v>500</v>
      </c>
      <c r="CVD33" s="151" t="s">
        <v>460</v>
      </c>
      <c r="CVE33" s="168" t="s">
        <v>127</v>
      </c>
      <c r="CVF33" s="149"/>
      <c r="CVG33" s="149">
        <v>500</v>
      </c>
      <c r="CVH33" s="151" t="s">
        <v>460</v>
      </c>
      <c r="CVI33" s="168" t="s">
        <v>127</v>
      </c>
      <c r="CVJ33" s="149"/>
      <c r="CVK33" s="149">
        <v>500</v>
      </c>
      <c r="CVL33" s="151" t="s">
        <v>460</v>
      </c>
      <c r="CVM33" s="168" t="s">
        <v>127</v>
      </c>
      <c r="CVN33" s="149"/>
      <c r="CVO33" s="149">
        <v>500</v>
      </c>
      <c r="CVP33" s="151" t="s">
        <v>460</v>
      </c>
      <c r="CVQ33" s="168" t="s">
        <v>127</v>
      </c>
      <c r="CVR33" s="149"/>
      <c r="CVS33" s="149">
        <v>500</v>
      </c>
      <c r="CVT33" s="151" t="s">
        <v>460</v>
      </c>
      <c r="CVU33" s="168" t="s">
        <v>127</v>
      </c>
      <c r="CVV33" s="149"/>
      <c r="CVW33" s="149">
        <v>500</v>
      </c>
      <c r="CVX33" s="151" t="s">
        <v>460</v>
      </c>
      <c r="CVY33" s="168" t="s">
        <v>127</v>
      </c>
      <c r="CVZ33" s="149"/>
      <c r="CWA33" s="149">
        <v>500</v>
      </c>
      <c r="CWB33" s="151" t="s">
        <v>460</v>
      </c>
      <c r="CWC33" s="168" t="s">
        <v>127</v>
      </c>
      <c r="CWD33" s="149"/>
      <c r="CWE33" s="149">
        <v>500</v>
      </c>
      <c r="CWF33" s="151" t="s">
        <v>460</v>
      </c>
      <c r="CWG33" s="168" t="s">
        <v>127</v>
      </c>
      <c r="CWH33" s="149"/>
      <c r="CWI33" s="149">
        <v>500</v>
      </c>
      <c r="CWJ33" s="151" t="s">
        <v>460</v>
      </c>
      <c r="CWK33" s="168" t="s">
        <v>127</v>
      </c>
      <c r="CWL33" s="149"/>
      <c r="CWM33" s="149">
        <v>500</v>
      </c>
      <c r="CWN33" s="151" t="s">
        <v>460</v>
      </c>
      <c r="CWO33" s="168" t="s">
        <v>127</v>
      </c>
      <c r="CWP33" s="149"/>
      <c r="CWQ33" s="149">
        <v>500</v>
      </c>
      <c r="CWR33" s="151" t="s">
        <v>460</v>
      </c>
      <c r="CWS33" s="168" t="s">
        <v>127</v>
      </c>
      <c r="CWT33" s="149"/>
      <c r="CWU33" s="149">
        <v>500</v>
      </c>
      <c r="CWV33" s="151" t="s">
        <v>460</v>
      </c>
      <c r="CWW33" s="168" t="s">
        <v>127</v>
      </c>
      <c r="CWX33" s="149"/>
      <c r="CWY33" s="149">
        <v>500</v>
      </c>
      <c r="CWZ33" s="151" t="s">
        <v>460</v>
      </c>
      <c r="CXA33" s="168" t="s">
        <v>127</v>
      </c>
      <c r="CXB33" s="149"/>
      <c r="CXC33" s="149">
        <v>500</v>
      </c>
      <c r="CXD33" s="151" t="s">
        <v>460</v>
      </c>
      <c r="CXE33" s="168" t="s">
        <v>127</v>
      </c>
      <c r="CXF33" s="149"/>
      <c r="CXG33" s="149">
        <v>500</v>
      </c>
      <c r="CXH33" s="151" t="s">
        <v>460</v>
      </c>
      <c r="CXI33" s="168" t="s">
        <v>127</v>
      </c>
      <c r="CXJ33" s="149"/>
      <c r="CXK33" s="149">
        <v>500</v>
      </c>
      <c r="CXL33" s="151" t="s">
        <v>460</v>
      </c>
      <c r="CXM33" s="168" t="s">
        <v>127</v>
      </c>
      <c r="CXN33" s="149"/>
      <c r="CXO33" s="149">
        <v>500</v>
      </c>
      <c r="CXP33" s="151" t="s">
        <v>460</v>
      </c>
      <c r="CXQ33" s="168" t="s">
        <v>127</v>
      </c>
      <c r="CXR33" s="149"/>
      <c r="CXS33" s="149">
        <v>500</v>
      </c>
      <c r="CXT33" s="151" t="s">
        <v>460</v>
      </c>
      <c r="CXU33" s="168" t="s">
        <v>127</v>
      </c>
      <c r="CXV33" s="149"/>
      <c r="CXW33" s="149">
        <v>500</v>
      </c>
      <c r="CXX33" s="151" t="s">
        <v>460</v>
      </c>
      <c r="CXY33" s="168" t="s">
        <v>127</v>
      </c>
      <c r="CXZ33" s="149"/>
      <c r="CYA33" s="149">
        <v>500</v>
      </c>
      <c r="CYB33" s="151" t="s">
        <v>460</v>
      </c>
      <c r="CYC33" s="168" t="s">
        <v>127</v>
      </c>
      <c r="CYD33" s="149"/>
      <c r="CYE33" s="149">
        <v>500</v>
      </c>
      <c r="CYF33" s="151" t="s">
        <v>460</v>
      </c>
      <c r="CYG33" s="168" t="s">
        <v>127</v>
      </c>
      <c r="CYH33" s="149"/>
      <c r="CYI33" s="149">
        <v>500</v>
      </c>
      <c r="CYJ33" s="151" t="s">
        <v>460</v>
      </c>
      <c r="CYK33" s="168" t="s">
        <v>127</v>
      </c>
      <c r="CYL33" s="149"/>
      <c r="CYM33" s="149">
        <v>500</v>
      </c>
      <c r="CYN33" s="151" t="s">
        <v>460</v>
      </c>
      <c r="CYO33" s="168" t="s">
        <v>127</v>
      </c>
      <c r="CYP33" s="149"/>
      <c r="CYQ33" s="149">
        <v>500</v>
      </c>
      <c r="CYR33" s="151" t="s">
        <v>460</v>
      </c>
      <c r="CYS33" s="168" t="s">
        <v>127</v>
      </c>
      <c r="CYT33" s="149"/>
      <c r="CYU33" s="149">
        <v>500</v>
      </c>
      <c r="CYV33" s="151" t="s">
        <v>460</v>
      </c>
      <c r="CYW33" s="168" t="s">
        <v>127</v>
      </c>
      <c r="CYX33" s="149"/>
      <c r="CYY33" s="149">
        <v>500</v>
      </c>
      <c r="CYZ33" s="151" t="s">
        <v>460</v>
      </c>
      <c r="CZA33" s="168" t="s">
        <v>127</v>
      </c>
      <c r="CZB33" s="149"/>
      <c r="CZC33" s="149">
        <v>500</v>
      </c>
      <c r="CZD33" s="151" t="s">
        <v>460</v>
      </c>
      <c r="CZE33" s="168" t="s">
        <v>127</v>
      </c>
      <c r="CZF33" s="149"/>
      <c r="CZG33" s="149">
        <v>500</v>
      </c>
      <c r="CZH33" s="151" t="s">
        <v>460</v>
      </c>
      <c r="CZI33" s="168" t="s">
        <v>127</v>
      </c>
      <c r="CZJ33" s="149"/>
      <c r="CZK33" s="149">
        <v>500</v>
      </c>
      <c r="CZL33" s="151" t="s">
        <v>460</v>
      </c>
      <c r="CZM33" s="168" t="s">
        <v>127</v>
      </c>
      <c r="CZN33" s="149"/>
      <c r="CZO33" s="149">
        <v>500</v>
      </c>
      <c r="CZP33" s="151" t="s">
        <v>460</v>
      </c>
      <c r="CZQ33" s="168" t="s">
        <v>127</v>
      </c>
      <c r="CZR33" s="149"/>
      <c r="CZS33" s="149">
        <v>500</v>
      </c>
      <c r="CZT33" s="151" t="s">
        <v>460</v>
      </c>
      <c r="CZU33" s="168" t="s">
        <v>127</v>
      </c>
      <c r="CZV33" s="149"/>
      <c r="CZW33" s="149">
        <v>500</v>
      </c>
      <c r="CZX33" s="151" t="s">
        <v>460</v>
      </c>
      <c r="CZY33" s="168" t="s">
        <v>127</v>
      </c>
      <c r="CZZ33" s="149"/>
      <c r="DAA33" s="149">
        <v>500</v>
      </c>
      <c r="DAB33" s="151" t="s">
        <v>460</v>
      </c>
      <c r="DAC33" s="168" t="s">
        <v>127</v>
      </c>
      <c r="DAD33" s="149"/>
      <c r="DAE33" s="149">
        <v>500</v>
      </c>
      <c r="DAF33" s="151" t="s">
        <v>460</v>
      </c>
      <c r="DAG33" s="168" t="s">
        <v>127</v>
      </c>
      <c r="DAH33" s="149"/>
      <c r="DAI33" s="149">
        <v>500</v>
      </c>
      <c r="DAJ33" s="151" t="s">
        <v>460</v>
      </c>
      <c r="DAK33" s="168" t="s">
        <v>127</v>
      </c>
      <c r="DAL33" s="149"/>
      <c r="DAM33" s="149">
        <v>500</v>
      </c>
      <c r="DAN33" s="151" t="s">
        <v>460</v>
      </c>
      <c r="DAO33" s="168" t="s">
        <v>127</v>
      </c>
      <c r="DAP33" s="149"/>
      <c r="DAQ33" s="149">
        <v>500</v>
      </c>
      <c r="DAR33" s="151" t="s">
        <v>460</v>
      </c>
      <c r="DAS33" s="168" t="s">
        <v>127</v>
      </c>
      <c r="DAT33" s="149"/>
      <c r="DAU33" s="149">
        <v>500</v>
      </c>
      <c r="DAV33" s="151" t="s">
        <v>460</v>
      </c>
      <c r="DAW33" s="168" t="s">
        <v>127</v>
      </c>
      <c r="DAX33" s="149"/>
      <c r="DAY33" s="149">
        <v>500</v>
      </c>
      <c r="DAZ33" s="151" t="s">
        <v>460</v>
      </c>
      <c r="DBA33" s="168" t="s">
        <v>127</v>
      </c>
      <c r="DBB33" s="149"/>
      <c r="DBC33" s="149">
        <v>500</v>
      </c>
      <c r="DBD33" s="151" t="s">
        <v>460</v>
      </c>
      <c r="DBE33" s="168" t="s">
        <v>127</v>
      </c>
      <c r="DBF33" s="149"/>
      <c r="DBG33" s="149">
        <v>500</v>
      </c>
      <c r="DBH33" s="151" t="s">
        <v>460</v>
      </c>
      <c r="DBI33" s="168" t="s">
        <v>127</v>
      </c>
      <c r="DBJ33" s="149"/>
      <c r="DBK33" s="149">
        <v>500</v>
      </c>
      <c r="DBL33" s="151" t="s">
        <v>460</v>
      </c>
      <c r="DBM33" s="168" t="s">
        <v>127</v>
      </c>
      <c r="DBN33" s="149"/>
      <c r="DBO33" s="149">
        <v>500</v>
      </c>
      <c r="DBP33" s="151" t="s">
        <v>460</v>
      </c>
      <c r="DBQ33" s="168" t="s">
        <v>127</v>
      </c>
      <c r="DBR33" s="149"/>
      <c r="DBS33" s="149">
        <v>500</v>
      </c>
      <c r="DBT33" s="151" t="s">
        <v>460</v>
      </c>
      <c r="DBU33" s="168" t="s">
        <v>127</v>
      </c>
      <c r="DBV33" s="149"/>
      <c r="DBW33" s="149">
        <v>500</v>
      </c>
      <c r="DBX33" s="151" t="s">
        <v>460</v>
      </c>
      <c r="DBY33" s="168" t="s">
        <v>127</v>
      </c>
      <c r="DBZ33" s="149"/>
      <c r="DCA33" s="149">
        <v>500</v>
      </c>
      <c r="DCB33" s="151" t="s">
        <v>460</v>
      </c>
      <c r="DCC33" s="168" t="s">
        <v>127</v>
      </c>
      <c r="DCD33" s="149"/>
      <c r="DCE33" s="149">
        <v>500</v>
      </c>
      <c r="DCF33" s="151" t="s">
        <v>460</v>
      </c>
      <c r="DCG33" s="168" t="s">
        <v>127</v>
      </c>
      <c r="DCH33" s="149"/>
      <c r="DCI33" s="149">
        <v>500</v>
      </c>
      <c r="DCJ33" s="151" t="s">
        <v>460</v>
      </c>
      <c r="DCK33" s="168" t="s">
        <v>127</v>
      </c>
      <c r="DCL33" s="149"/>
      <c r="DCM33" s="149">
        <v>500</v>
      </c>
      <c r="DCN33" s="151" t="s">
        <v>460</v>
      </c>
      <c r="DCO33" s="168" t="s">
        <v>127</v>
      </c>
      <c r="DCP33" s="149"/>
      <c r="DCQ33" s="149">
        <v>500</v>
      </c>
      <c r="DCR33" s="151" t="s">
        <v>460</v>
      </c>
      <c r="DCS33" s="168" t="s">
        <v>127</v>
      </c>
      <c r="DCT33" s="149"/>
      <c r="DCU33" s="149">
        <v>500</v>
      </c>
      <c r="DCV33" s="151" t="s">
        <v>460</v>
      </c>
      <c r="DCW33" s="168" t="s">
        <v>127</v>
      </c>
      <c r="DCX33" s="149"/>
      <c r="DCY33" s="149">
        <v>500</v>
      </c>
      <c r="DCZ33" s="151" t="s">
        <v>460</v>
      </c>
      <c r="DDA33" s="168" t="s">
        <v>127</v>
      </c>
      <c r="DDB33" s="149"/>
      <c r="DDC33" s="149">
        <v>500</v>
      </c>
      <c r="DDD33" s="151" t="s">
        <v>460</v>
      </c>
      <c r="DDE33" s="168" t="s">
        <v>127</v>
      </c>
      <c r="DDF33" s="149"/>
      <c r="DDG33" s="149">
        <v>500</v>
      </c>
      <c r="DDH33" s="151" t="s">
        <v>460</v>
      </c>
      <c r="DDI33" s="168" t="s">
        <v>127</v>
      </c>
      <c r="DDJ33" s="149"/>
      <c r="DDK33" s="149">
        <v>500</v>
      </c>
      <c r="DDL33" s="151" t="s">
        <v>460</v>
      </c>
      <c r="DDM33" s="168" t="s">
        <v>127</v>
      </c>
      <c r="DDN33" s="149"/>
      <c r="DDO33" s="149">
        <v>500</v>
      </c>
      <c r="DDP33" s="151" t="s">
        <v>460</v>
      </c>
      <c r="DDQ33" s="168" t="s">
        <v>127</v>
      </c>
      <c r="DDR33" s="149"/>
      <c r="DDS33" s="149">
        <v>500</v>
      </c>
      <c r="DDT33" s="151" t="s">
        <v>460</v>
      </c>
      <c r="DDU33" s="168" t="s">
        <v>127</v>
      </c>
      <c r="DDV33" s="149"/>
      <c r="DDW33" s="149">
        <v>500</v>
      </c>
      <c r="DDX33" s="151" t="s">
        <v>460</v>
      </c>
      <c r="DDY33" s="168" t="s">
        <v>127</v>
      </c>
      <c r="DDZ33" s="149"/>
      <c r="DEA33" s="149">
        <v>500</v>
      </c>
      <c r="DEB33" s="151" t="s">
        <v>460</v>
      </c>
      <c r="DEC33" s="168" t="s">
        <v>127</v>
      </c>
      <c r="DED33" s="149"/>
      <c r="DEE33" s="149">
        <v>500</v>
      </c>
      <c r="DEF33" s="151" t="s">
        <v>460</v>
      </c>
      <c r="DEG33" s="168" t="s">
        <v>127</v>
      </c>
      <c r="DEH33" s="149"/>
      <c r="DEI33" s="149">
        <v>500</v>
      </c>
      <c r="DEJ33" s="151" t="s">
        <v>460</v>
      </c>
      <c r="DEK33" s="168" t="s">
        <v>127</v>
      </c>
      <c r="DEL33" s="149"/>
      <c r="DEM33" s="149">
        <v>500</v>
      </c>
      <c r="DEN33" s="151" t="s">
        <v>460</v>
      </c>
      <c r="DEO33" s="168" t="s">
        <v>127</v>
      </c>
      <c r="DEP33" s="149"/>
      <c r="DEQ33" s="149">
        <v>500</v>
      </c>
      <c r="DER33" s="151" t="s">
        <v>460</v>
      </c>
      <c r="DES33" s="168" t="s">
        <v>127</v>
      </c>
      <c r="DET33" s="149"/>
      <c r="DEU33" s="149">
        <v>500</v>
      </c>
      <c r="DEV33" s="151" t="s">
        <v>460</v>
      </c>
      <c r="DEW33" s="168" t="s">
        <v>127</v>
      </c>
      <c r="DEX33" s="149"/>
      <c r="DEY33" s="149">
        <v>500</v>
      </c>
      <c r="DEZ33" s="151" t="s">
        <v>460</v>
      </c>
      <c r="DFA33" s="168" t="s">
        <v>127</v>
      </c>
      <c r="DFB33" s="149"/>
      <c r="DFC33" s="149">
        <v>500</v>
      </c>
      <c r="DFD33" s="151" t="s">
        <v>460</v>
      </c>
      <c r="DFE33" s="168" t="s">
        <v>127</v>
      </c>
      <c r="DFF33" s="149"/>
      <c r="DFG33" s="149">
        <v>500</v>
      </c>
      <c r="DFH33" s="151" t="s">
        <v>460</v>
      </c>
      <c r="DFI33" s="168" t="s">
        <v>127</v>
      </c>
      <c r="DFJ33" s="149"/>
      <c r="DFK33" s="149">
        <v>500</v>
      </c>
      <c r="DFL33" s="151" t="s">
        <v>460</v>
      </c>
      <c r="DFM33" s="168" t="s">
        <v>127</v>
      </c>
      <c r="DFN33" s="149"/>
      <c r="DFO33" s="149">
        <v>500</v>
      </c>
      <c r="DFP33" s="151" t="s">
        <v>460</v>
      </c>
      <c r="DFQ33" s="168" t="s">
        <v>127</v>
      </c>
      <c r="DFR33" s="149"/>
      <c r="DFS33" s="149">
        <v>500</v>
      </c>
      <c r="DFT33" s="151" t="s">
        <v>460</v>
      </c>
      <c r="DFU33" s="168" t="s">
        <v>127</v>
      </c>
      <c r="DFV33" s="149"/>
      <c r="DFW33" s="149">
        <v>500</v>
      </c>
      <c r="DFX33" s="151" t="s">
        <v>460</v>
      </c>
      <c r="DFY33" s="168" t="s">
        <v>127</v>
      </c>
      <c r="DFZ33" s="149"/>
      <c r="DGA33" s="149">
        <v>500</v>
      </c>
      <c r="DGB33" s="151" t="s">
        <v>460</v>
      </c>
      <c r="DGC33" s="168" t="s">
        <v>127</v>
      </c>
      <c r="DGD33" s="149"/>
      <c r="DGE33" s="149">
        <v>500</v>
      </c>
      <c r="DGF33" s="151" t="s">
        <v>460</v>
      </c>
      <c r="DGG33" s="168" t="s">
        <v>127</v>
      </c>
      <c r="DGH33" s="149"/>
      <c r="DGI33" s="149">
        <v>500</v>
      </c>
      <c r="DGJ33" s="151" t="s">
        <v>460</v>
      </c>
      <c r="DGK33" s="168" t="s">
        <v>127</v>
      </c>
      <c r="DGL33" s="149"/>
      <c r="DGM33" s="149">
        <v>500</v>
      </c>
      <c r="DGN33" s="151" t="s">
        <v>460</v>
      </c>
      <c r="DGO33" s="168" t="s">
        <v>127</v>
      </c>
      <c r="DGP33" s="149"/>
      <c r="DGQ33" s="149">
        <v>500</v>
      </c>
      <c r="DGR33" s="151" t="s">
        <v>460</v>
      </c>
      <c r="DGS33" s="168" t="s">
        <v>127</v>
      </c>
      <c r="DGT33" s="149"/>
      <c r="DGU33" s="149">
        <v>500</v>
      </c>
      <c r="DGV33" s="151" t="s">
        <v>460</v>
      </c>
      <c r="DGW33" s="168" t="s">
        <v>127</v>
      </c>
      <c r="DGX33" s="149"/>
      <c r="DGY33" s="149">
        <v>500</v>
      </c>
      <c r="DGZ33" s="151" t="s">
        <v>460</v>
      </c>
      <c r="DHA33" s="168" t="s">
        <v>127</v>
      </c>
      <c r="DHB33" s="149"/>
      <c r="DHC33" s="149">
        <v>500</v>
      </c>
      <c r="DHD33" s="151" t="s">
        <v>460</v>
      </c>
      <c r="DHE33" s="168" t="s">
        <v>127</v>
      </c>
      <c r="DHF33" s="149"/>
      <c r="DHG33" s="149">
        <v>500</v>
      </c>
      <c r="DHH33" s="151" t="s">
        <v>460</v>
      </c>
      <c r="DHI33" s="168" t="s">
        <v>127</v>
      </c>
      <c r="DHJ33" s="149"/>
      <c r="DHK33" s="149">
        <v>500</v>
      </c>
      <c r="DHL33" s="151" t="s">
        <v>460</v>
      </c>
      <c r="DHM33" s="168" t="s">
        <v>127</v>
      </c>
      <c r="DHN33" s="149"/>
      <c r="DHO33" s="149">
        <v>500</v>
      </c>
      <c r="DHP33" s="151" t="s">
        <v>460</v>
      </c>
      <c r="DHQ33" s="168" t="s">
        <v>127</v>
      </c>
      <c r="DHR33" s="149"/>
      <c r="DHS33" s="149">
        <v>500</v>
      </c>
      <c r="DHT33" s="151" t="s">
        <v>460</v>
      </c>
      <c r="DHU33" s="168" t="s">
        <v>127</v>
      </c>
      <c r="DHV33" s="149"/>
      <c r="DHW33" s="149">
        <v>500</v>
      </c>
      <c r="DHX33" s="151" t="s">
        <v>460</v>
      </c>
      <c r="DHY33" s="168" t="s">
        <v>127</v>
      </c>
      <c r="DHZ33" s="149"/>
      <c r="DIA33" s="149">
        <v>500</v>
      </c>
      <c r="DIB33" s="151" t="s">
        <v>460</v>
      </c>
      <c r="DIC33" s="168" t="s">
        <v>127</v>
      </c>
      <c r="DID33" s="149"/>
      <c r="DIE33" s="149">
        <v>500</v>
      </c>
      <c r="DIF33" s="151" t="s">
        <v>460</v>
      </c>
      <c r="DIG33" s="168" t="s">
        <v>127</v>
      </c>
      <c r="DIH33" s="149"/>
      <c r="DII33" s="149">
        <v>500</v>
      </c>
      <c r="DIJ33" s="151" t="s">
        <v>460</v>
      </c>
      <c r="DIK33" s="168" t="s">
        <v>127</v>
      </c>
      <c r="DIL33" s="149"/>
      <c r="DIM33" s="149">
        <v>500</v>
      </c>
      <c r="DIN33" s="151" t="s">
        <v>460</v>
      </c>
      <c r="DIO33" s="168" t="s">
        <v>127</v>
      </c>
      <c r="DIP33" s="149"/>
      <c r="DIQ33" s="149">
        <v>500</v>
      </c>
      <c r="DIR33" s="151" t="s">
        <v>460</v>
      </c>
      <c r="DIS33" s="168" t="s">
        <v>127</v>
      </c>
      <c r="DIT33" s="149"/>
      <c r="DIU33" s="149">
        <v>500</v>
      </c>
      <c r="DIV33" s="151" t="s">
        <v>460</v>
      </c>
      <c r="DIW33" s="168" t="s">
        <v>127</v>
      </c>
      <c r="DIX33" s="149"/>
      <c r="DIY33" s="149">
        <v>500</v>
      </c>
      <c r="DIZ33" s="151" t="s">
        <v>460</v>
      </c>
      <c r="DJA33" s="168" t="s">
        <v>127</v>
      </c>
      <c r="DJB33" s="149"/>
      <c r="DJC33" s="149">
        <v>500</v>
      </c>
      <c r="DJD33" s="151" t="s">
        <v>460</v>
      </c>
      <c r="DJE33" s="168" t="s">
        <v>127</v>
      </c>
      <c r="DJF33" s="149"/>
      <c r="DJG33" s="149">
        <v>500</v>
      </c>
      <c r="DJH33" s="151" t="s">
        <v>460</v>
      </c>
      <c r="DJI33" s="168" t="s">
        <v>127</v>
      </c>
      <c r="DJJ33" s="149"/>
      <c r="DJK33" s="149">
        <v>500</v>
      </c>
      <c r="DJL33" s="151" t="s">
        <v>460</v>
      </c>
      <c r="DJM33" s="168" t="s">
        <v>127</v>
      </c>
      <c r="DJN33" s="149"/>
      <c r="DJO33" s="149">
        <v>500</v>
      </c>
      <c r="DJP33" s="151" t="s">
        <v>460</v>
      </c>
      <c r="DJQ33" s="168" t="s">
        <v>127</v>
      </c>
      <c r="DJR33" s="149"/>
      <c r="DJS33" s="149">
        <v>500</v>
      </c>
      <c r="DJT33" s="151" t="s">
        <v>460</v>
      </c>
      <c r="DJU33" s="168" t="s">
        <v>127</v>
      </c>
      <c r="DJV33" s="149"/>
      <c r="DJW33" s="149">
        <v>500</v>
      </c>
      <c r="DJX33" s="151" t="s">
        <v>460</v>
      </c>
      <c r="DJY33" s="168" t="s">
        <v>127</v>
      </c>
      <c r="DJZ33" s="149"/>
      <c r="DKA33" s="149">
        <v>500</v>
      </c>
      <c r="DKB33" s="151" t="s">
        <v>460</v>
      </c>
      <c r="DKC33" s="168" t="s">
        <v>127</v>
      </c>
      <c r="DKD33" s="149"/>
      <c r="DKE33" s="149">
        <v>500</v>
      </c>
      <c r="DKF33" s="151" t="s">
        <v>460</v>
      </c>
      <c r="DKG33" s="168" t="s">
        <v>127</v>
      </c>
      <c r="DKH33" s="149"/>
      <c r="DKI33" s="149">
        <v>500</v>
      </c>
      <c r="DKJ33" s="151" t="s">
        <v>460</v>
      </c>
      <c r="DKK33" s="168" t="s">
        <v>127</v>
      </c>
      <c r="DKL33" s="149"/>
      <c r="DKM33" s="149">
        <v>500</v>
      </c>
      <c r="DKN33" s="151" t="s">
        <v>460</v>
      </c>
      <c r="DKO33" s="168" t="s">
        <v>127</v>
      </c>
      <c r="DKP33" s="149"/>
      <c r="DKQ33" s="149">
        <v>500</v>
      </c>
      <c r="DKR33" s="151" t="s">
        <v>460</v>
      </c>
      <c r="DKS33" s="168" t="s">
        <v>127</v>
      </c>
      <c r="DKT33" s="149"/>
      <c r="DKU33" s="149">
        <v>500</v>
      </c>
      <c r="DKV33" s="151" t="s">
        <v>460</v>
      </c>
      <c r="DKW33" s="168" t="s">
        <v>127</v>
      </c>
      <c r="DKX33" s="149"/>
      <c r="DKY33" s="149">
        <v>500</v>
      </c>
      <c r="DKZ33" s="151" t="s">
        <v>460</v>
      </c>
      <c r="DLA33" s="168" t="s">
        <v>127</v>
      </c>
      <c r="DLB33" s="149"/>
      <c r="DLC33" s="149">
        <v>500</v>
      </c>
      <c r="DLD33" s="151" t="s">
        <v>460</v>
      </c>
      <c r="DLE33" s="168" t="s">
        <v>127</v>
      </c>
      <c r="DLF33" s="149"/>
      <c r="DLG33" s="149">
        <v>500</v>
      </c>
      <c r="DLH33" s="151" t="s">
        <v>460</v>
      </c>
      <c r="DLI33" s="168" t="s">
        <v>127</v>
      </c>
      <c r="DLJ33" s="149"/>
      <c r="DLK33" s="149">
        <v>500</v>
      </c>
      <c r="DLL33" s="151" t="s">
        <v>460</v>
      </c>
      <c r="DLM33" s="168" t="s">
        <v>127</v>
      </c>
      <c r="DLN33" s="149"/>
      <c r="DLO33" s="149">
        <v>500</v>
      </c>
      <c r="DLP33" s="151" t="s">
        <v>460</v>
      </c>
      <c r="DLQ33" s="168" t="s">
        <v>127</v>
      </c>
      <c r="DLR33" s="149"/>
      <c r="DLS33" s="149">
        <v>500</v>
      </c>
      <c r="DLT33" s="151" t="s">
        <v>460</v>
      </c>
      <c r="DLU33" s="168" t="s">
        <v>127</v>
      </c>
      <c r="DLV33" s="149"/>
      <c r="DLW33" s="149">
        <v>500</v>
      </c>
      <c r="DLX33" s="151" t="s">
        <v>460</v>
      </c>
      <c r="DLY33" s="168" t="s">
        <v>127</v>
      </c>
      <c r="DLZ33" s="149"/>
      <c r="DMA33" s="149">
        <v>500</v>
      </c>
      <c r="DMB33" s="151" t="s">
        <v>460</v>
      </c>
      <c r="DMC33" s="168" t="s">
        <v>127</v>
      </c>
      <c r="DMD33" s="149"/>
      <c r="DME33" s="149">
        <v>500</v>
      </c>
      <c r="DMF33" s="151" t="s">
        <v>460</v>
      </c>
      <c r="DMG33" s="168" t="s">
        <v>127</v>
      </c>
      <c r="DMH33" s="149"/>
      <c r="DMI33" s="149">
        <v>500</v>
      </c>
      <c r="DMJ33" s="151" t="s">
        <v>460</v>
      </c>
      <c r="DMK33" s="168" t="s">
        <v>127</v>
      </c>
      <c r="DML33" s="149"/>
      <c r="DMM33" s="149">
        <v>500</v>
      </c>
      <c r="DMN33" s="151" t="s">
        <v>460</v>
      </c>
      <c r="DMO33" s="168" t="s">
        <v>127</v>
      </c>
      <c r="DMP33" s="149"/>
      <c r="DMQ33" s="149">
        <v>500</v>
      </c>
      <c r="DMR33" s="151" t="s">
        <v>460</v>
      </c>
      <c r="DMS33" s="168" t="s">
        <v>127</v>
      </c>
      <c r="DMT33" s="149"/>
      <c r="DMU33" s="149">
        <v>500</v>
      </c>
      <c r="DMV33" s="151" t="s">
        <v>460</v>
      </c>
      <c r="DMW33" s="168" t="s">
        <v>127</v>
      </c>
      <c r="DMX33" s="149"/>
      <c r="DMY33" s="149">
        <v>500</v>
      </c>
      <c r="DMZ33" s="151" t="s">
        <v>460</v>
      </c>
      <c r="DNA33" s="168" t="s">
        <v>127</v>
      </c>
      <c r="DNB33" s="149"/>
      <c r="DNC33" s="149">
        <v>500</v>
      </c>
      <c r="DND33" s="151" t="s">
        <v>460</v>
      </c>
      <c r="DNE33" s="168" t="s">
        <v>127</v>
      </c>
      <c r="DNF33" s="149"/>
      <c r="DNG33" s="149">
        <v>500</v>
      </c>
      <c r="DNH33" s="151" t="s">
        <v>460</v>
      </c>
      <c r="DNI33" s="168" t="s">
        <v>127</v>
      </c>
      <c r="DNJ33" s="149"/>
      <c r="DNK33" s="149">
        <v>500</v>
      </c>
      <c r="DNL33" s="151" t="s">
        <v>460</v>
      </c>
      <c r="DNM33" s="168" t="s">
        <v>127</v>
      </c>
      <c r="DNN33" s="149"/>
      <c r="DNO33" s="149">
        <v>500</v>
      </c>
      <c r="DNP33" s="151" t="s">
        <v>460</v>
      </c>
      <c r="DNQ33" s="168" t="s">
        <v>127</v>
      </c>
      <c r="DNR33" s="149"/>
      <c r="DNS33" s="149">
        <v>500</v>
      </c>
      <c r="DNT33" s="151" t="s">
        <v>460</v>
      </c>
      <c r="DNU33" s="168" t="s">
        <v>127</v>
      </c>
      <c r="DNV33" s="149"/>
      <c r="DNW33" s="149">
        <v>500</v>
      </c>
      <c r="DNX33" s="151" t="s">
        <v>460</v>
      </c>
      <c r="DNY33" s="168" t="s">
        <v>127</v>
      </c>
      <c r="DNZ33" s="149"/>
      <c r="DOA33" s="149">
        <v>500</v>
      </c>
      <c r="DOB33" s="151" t="s">
        <v>460</v>
      </c>
      <c r="DOC33" s="168" t="s">
        <v>127</v>
      </c>
      <c r="DOD33" s="149"/>
      <c r="DOE33" s="149">
        <v>500</v>
      </c>
      <c r="DOF33" s="151" t="s">
        <v>460</v>
      </c>
      <c r="DOG33" s="168" t="s">
        <v>127</v>
      </c>
      <c r="DOH33" s="149"/>
      <c r="DOI33" s="149">
        <v>500</v>
      </c>
      <c r="DOJ33" s="151" t="s">
        <v>460</v>
      </c>
      <c r="DOK33" s="168" t="s">
        <v>127</v>
      </c>
      <c r="DOL33" s="149"/>
      <c r="DOM33" s="149">
        <v>500</v>
      </c>
      <c r="DON33" s="151" t="s">
        <v>460</v>
      </c>
      <c r="DOO33" s="168" t="s">
        <v>127</v>
      </c>
      <c r="DOP33" s="149"/>
      <c r="DOQ33" s="149">
        <v>500</v>
      </c>
      <c r="DOR33" s="151" t="s">
        <v>460</v>
      </c>
      <c r="DOS33" s="168" t="s">
        <v>127</v>
      </c>
      <c r="DOT33" s="149"/>
      <c r="DOU33" s="149">
        <v>500</v>
      </c>
      <c r="DOV33" s="151" t="s">
        <v>460</v>
      </c>
      <c r="DOW33" s="168" t="s">
        <v>127</v>
      </c>
      <c r="DOX33" s="149"/>
      <c r="DOY33" s="149">
        <v>500</v>
      </c>
      <c r="DOZ33" s="151" t="s">
        <v>460</v>
      </c>
      <c r="DPA33" s="168" t="s">
        <v>127</v>
      </c>
      <c r="DPB33" s="149"/>
      <c r="DPC33" s="149">
        <v>500</v>
      </c>
      <c r="DPD33" s="151" t="s">
        <v>460</v>
      </c>
      <c r="DPE33" s="168" t="s">
        <v>127</v>
      </c>
      <c r="DPF33" s="149"/>
      <c r="DPG33" s="149">
        <v>500</v>
      </c>
      <c r="DPH33" s="151" t="s">
        <v>460</v>
      </c>
      <c r="DPI33" s="168" t="s">
        <v>127</v>
      </c>
      <c r="DPJ33" s="149"/>
      <c r="DPK33" s="149">
        <v>500</v>
      </c>
      <c r="DPL33" s="151" t="s">
        <v>460</v>
      </c>
      <c r="DPM33" s="168" t="s">
        <v>127</v>
      </c>
      <c r="DPN33" s="149"/>
      <c r="DPO33" s="149">
        <v>500</v>
      </c>
      <c r="DPP33" s="151" t="s">
        <v>460</v>
      </c>
      <c r="DPQ33" s="168" t="s">
        <v>127</v>
      </c>
      <c r="DPR33" s="149"/>
      <c r="DPS33" s="149">
        <v>500</v>
      </c>
      <c r="DPT33" s="151" t="s">
        <v>460</v>
      </c>
      <c r="DPU33" s="168" t="s">
        <v>127</v>
      </c>
      <c r="DPV33" s="149"/>
      <c r="DPW33" s="149">
        <v>500</v>
      </c>
      <c r="DPX33" s="151" t="s">
        <v>460</v>
      </c>
      <c r="DPY33" s="168" t="s">
        <v>127</v>
      </c>
      <c r="DPZ33" s="149"/>
      <c r="DQA33" s="149">
        <v>500</v>
      </c>
      <c r="DQB33" s="151" t="s">
        <v>460</v>
      </c>
      <c r="DQC33" s="168" t="s">
        <v>127</v>
      </c>
      <c r="DQD33" s="149"/>
      <c r="DQE33" s="149">
        <v>500</v>
      </c>
      <c r="DQF33" s="151" t="s">
        <v>460</v>
      </c>
      <c r="DQG33" s="168" t="s">
        <v>127</v>
      </c>
      <c r="DQH33" s="149"/>
      <c r="DQI33" s="149">
        <v>500</v>
      </c>
      <c r="DQJ33" s="151" t="s">
        <v>460</v>
      </c>
      <c r="DQK33" s="168" t="s">
        <v>127</v>
      </c>
      <c r="DQL33" s="149"/>
      <c r="DQM33" s="149">
        <v>500</v>
      </c>
      <c r="DQN33" s="151" t="s">
        <v>460</v>
      </c>
      <c r="DQO33" s="168" t="s">
        <v>127</v>
      </c>
      <c r="DQP33" s="149"/>
      <c r="DQQ33" s="149">
        <v>500</v>
      </c>
      <c r="DQR33" s="151" t="s">
        <v>460</v>
      </c>
      <c r="DQS33" s="168" t="s">
        <v>127</v>
      </c>
      <c r="DQT33" s="149"/>
      <c r="DQU33" s="149">
        <v>500</v>
      </c>
      <c r="DQV33" s="151" t="s">
        <v>460</v>
      </c>
      <c r="DQW33" s="168" t="s">
        <v>127</v>
      </c>
      <c r="DQX33" s="149"/>
      <c r="DQY33" s="149">
        <v>500</v>
      </c>
      <c r="DQZ33" s="151" t="s">
        <v>460</v>
      </c>
      <c r="DRA33" s="168" t="s">
        <v>127</v>
      </c>
      <c r="DRB33" s="149"/>
      <c r="DRC33" s="149">
        <v>500</v>
      </c>
      <c r="DRD33" s="151" t="s">
        <v>460</v>
      </c>
      <c r="DRE33" s="168" t="s">
        <v>127</v>
      </c>
      <c r="DRF33" s="149"/>
      <c r="DRG33" s="149">
        <v>500</v>
      </c>
      <c r="DRH33" s="151" t="s">
        <v>460</v>
      </c>
      <c r="DRI33" s="168" t="s">
        <v>127</v>
      </c>
      <c r="DRJ33" s="149"/>
      <c r="DRK33" s="149">
        <v>500</v>
      </c>
      <c r="DRL33" s="151" t="s">
        <v>460</v>
      </c>
      <c r="DRM33" s="168" t="s">
        <v>127</v>
      </c>
      <c r="DRN33" s="149"/>
      <c r="DRO33" s="149">
        <v>500</v>
      </c>
      <c r="DRP33" s="151" t="s">
        <v>460</v>
      </c>
      <c r="DRQ33" s="168" t="s">
        <v>127</v>
      </c>
      <c r="DRR33" s="149"/>
      <c r="DRS33" s="149">
        <v>500</v>
      </c>
      <c r="DRT33" s="151" t="s">
        <v>460</v>
      </c>
      <c r="DRU33" s="168" t="s">
        <v>127</v>
      </c>
      <c r="DRV33" s="149"/>
      <c r="DRW33" s="149">
        <v>500</v>
      </c>
      <c r="DRX33" s="151" t="s">
        <v>460</v>
      </c>
      <c r="DRY33" s="168" t="s">
        <v>127</v>
      </c>
      <c r="DRZ33" s="149"/>
      <c r="DSA33" s="149">
        <v>500</v>
      </c>
      <c r="DSB33" s="151" t="s">
        <v>460</v>
      </c>
      <c r="DSC33" s="168" t="s">
        <v>127</v>
      </c>
      <c r="DSD33" s="149"/>
      <c r="DSE33" s="149">
        <v>500</v>
      </c>
      <c r="DSF33" s="151" t="s">
        <v>460</v>
      </c>
      <c r="DSG33" s="168" t="s">
        <v>127</v>
      </c>
      <c r="DSH33" s="149"/>
      <c r="DSI33" s="149">
        <v>500</v>
      </c>
      <c r="DSJ33" s="151" t="s">
        <v>460</v>
      </c>
      <c r="DSK33" s="168" t="s">
        <v>127</v>
      </c>
      <c r="DSL33" s="149"/>
      <c r="DSM33" s="149">
        <v>500</v>
      </c>
      <c r="DSN33" s="151" t="s">
        <v>460</v>
      </c>
      <c r="DSO33" s="168" t="s">
        <v>127</v>
      </c>
      <c r="DSP33" s="149"/>
      <c r="DSQ33" s="149">
        <v>500</v>
      </c>
      <c r="DSR33" s="151" t="s">
        <v>460</v>
      </c>
      <c r="DSS33" s="168" t="s">
        <v>127</v>
      </c>
      <c r="DST33" s="149"/>
      <c r="DSU33" s="149">
        <v>500</v>
      </c>
      <c r="DSV33" s="151" t="s">
        <v>460</v>
      </c>
      <c r="DSW33" s="168" t="s">
        <v>127</v>
      </c>
      <c r="DSX33" s="149"/>
      <c r="DSY33" s="149">
        <v>500</v>
      </c>
      <c r="DSZ33" s="151" t="s">
        <v>460</v>
      </c>
      <c r="DTA33" s="168" t="s">
        <v>127</v>
      </c>
      <c r="DTB33" s="149"/>
      <c r="DTC33" s="149">
        <v>500</v>
      </c>
      <c r="DTD33" s="151" t="s">
        <v>460</v>
      </c>
      <c r="DTE33" s="168" t="s">
        <v>127</v>
      </c>
      <c r="DTF33" s="149"/>
      <c r="DTG33" s="149">
        <v>500</v>
      </c>
      <c r="DTH33" s="151" t="s">
        <v>460</v>
      </c>
      <c r="DTI33" s="168" t="s">
        <v>127</v>
      </c>
      <c r="DTJ33" s="149"/>
      <c r="DTK33" s="149">
        <v>500</v>
      </c>
      <c r="DTL33" s="151" t="s">
        <v>460</v>
      </c>
      <c r="DTM33" s="168" t="s">
        <v>127</v>
      </c>
      <c r="DTN33" s="149"/>
      <c r="DTO33" s="149">
        <v>500</v>
      </c>
      <c r="DTP33" s="151" t="s">
        <v>460</v>
      </c>
      <c r="DTQ33" s="168" t="s">
        <v>127</v>
      </c>
      <c r="DTR33" s="149"/>
      <c r="DTS33" s="149">
        <v>500</v>
      </c>
      <c r="DTT33" s="151" t="s">
        <v>460</v>
      </c>
      <c r="DTU33" s="168" t="s">
        <v>127</v>
      </c>
      <c r="DTV33" s="149"/>
      <c r="DTW33" s="149">
        <v>500</v>
      </c>
      <c r="DTX33" s="151" t="s">
        <v>460</v>
      </c>
      <c r="DTY33" s="168" t="s">
        <v>127</v>
      </c>
      <c r="DTZ33" s="149"/>
      <c r="DUA33" s="149">
        <v>500</v>
      </c>
      <c r="DUB33" s="151" t="s">
        <v>460</v>
      </c>
      <c r="DUC33" s="168" t="s">
        <v>127</v>
      </c>
      <c r="DUD33" s="149"/>
      <c r="DUE33" s="149">
        <v>500</v>
      </c>
      <c r="DUF33" s="151" t="s">
        <v>460</v>
      </c>
      <c r="DUG33" s="168" t="s">
        <v>127</v>
      </c>
      <c r="DUH33" s="149"/>
      <c r="DUI33" s="149">
        <v>500</v>
      </c>
      <c r="DUJ33" s="151" t="s">
        <v>460</v>
      </c>
      <c r="DUK33" s="168" t="s">
        <v>127</v>
      </c>
      <c r="DUL33" s="149"/>
      <c r="DUM33" s="149">
        <v>500</v>
      </c>
      <c r="DUN33" s="151" t="s">
        <v>460</v>
      </c>
      <c r="DUO33" s="168" t="s">
        <v>127</v>
      </c>
      <c r="DUP33" s="149"/>
      <c r="DUQ33" s="149">
        <v>500</v>
      </c>
      <c r="DUR33" s="151" t="s">
        <v>460</v>
      </c>
      <c r="DUS33" s="168" t="s">
        <v>127</v>
      </c>
      <c r="DUT33" s="149"/>
      <c r="DUU33" s="149">
        <v>500</v>
      </c>
      <c r="DUV33" s="151" t="s">
        <v>460</v>
      </c>
      <c r="DUW33" s="168" t="s">
        <v>127</v>
      </c>
      <c r="DUX33" s="149"/>
      <c r="DUY33" s="149">
        <v>500</v>
      </c>
      <c r="DUZ33" s="151" t="s">
        <v>460</v>
      </c>
      <c r="DVA33" s="168" t="s">
        <v>127</v>
      </c>
      <c r="DVB33" s="149"/>
      <c r="DVC33" s="149">
        <v>500</v>
      </c>
      <c r="DVD33" s="151" t="s">
        <v>460</v>
      </c>
      <c r="DVE33" s="168" t="s">
        <v>127</v>
      </c>
      <c r="DVF33" s="149"/>
      <c r="DVG33" s="149">
        <v>500</v>
      </c>
      <c r="DVH33" s="151" t="s">
        <v>460</v>
      </c>
      <c r="DVI33" s="168" t="s">
        <v>127</v>
      </c>
      <c r="DVJ33" s="149"/>
      <c r="DVK33" s="149">
        <v>500</v>
      </c>
      <c r="DVL33" s="151" t="s">
        <v>460</v>
      </c>
      <c r="DVM33" s="168" t="s">
        <v>127</v>
      </c>
      <c r="DVN33" s="149"/>
      <c r="DVO33" s="149">
        <v>500</v>
      </c>
      <c r="DVP33" s="151" t="s">
        <v>460</v>
      </c>
      <c r="DVQ33" s="168" t="s">
        <v>127</v>
      </c>
      <c r="DVR33" s="149"/>
      <c r="DVS33" s="149">
        <v>500</v>
      </c>
      <c r="DVT33" s="151" t="s">
        <v>460</v>
      </c>
      <c r="DVU33" s="168" t="s">
        <v>127</v>
      </c>
      <c r="DVV33" s="149"/>
      <c r="DVW33" s="149">
        <v>500</v>
      </c>
      <c r="DVX33" s="151" t="s">
        <v>460</v>
      </c>
      <c r="DVY33" s="168" t="s">
        <v>127</v>
      </c>
      <c r="DVZ33" s="149"/>
      <c r="DWA33" s="149">
        <v>500</v>
      </c>
      <c r="DWB33" s="151" t="s">
        <v>460</v>
      </c>
      <c r="DWC33" s="168" t="s">
        <v>127</v>
      </c>
      <c r="DWD33" s="149"/>
      <c r="DWE33" s="149">
        <v>500</v>
      </c>
      <c r="DWF33" s="151" t="s">
        <v>460</v>
      </c>
      <c r="DWG33" s="168" t="s">
        <v>127</v>
      </c>
      <c r="DWH33" s="149"/>
      <c r="DWI33" s="149">
        <v>500</v>
      </c>
      <c r="DWJ33" s="151" t="s">
        <v>460</v>
      </c>
      <c r="DWK33" s="168" t="s">
        <v>127</v>
      </c>
      <c r="DWL33" s="149"/>
      <c r="DWM33" s="149">
        <v>500</v>
      </c>
      <c r="DWN33" s="151" t="s">
        <v>460</v>
      </c>
      <c r="DWO33" s="168" t="s">
        <v>127</v>
      </c>
      <c r="DWP33" s="149"/>
      <c r="DWQ33" s="149">
        <v>500</v>
      </c>
      <c r="DWR33" s="151" t="s">
        <v>460</v>
      </c>
      <c r="DWS33" s="168" t="s">
        <v>127</v>
      </c>
      <c r="DWT33" s="149"/>
      <c r="DWU33" s="149">
        <v>500</v>
      </c>
      <c r="DWV33" s="151" t="s">
        <v>460</v>
      </c>
      <c r="DWW33" s="168" t="s">
        <v>127</v>
      </c>
      <c r="DWX33" s="149"/>
      <c r="DWY33" s="149">
        <v>500</v>
      </c>
      <c r="DWZ33" s="151" t="s">
        <v>460</v>
      </c>
      <c r="DXA33" s="168" t="s">
        <v>127</v>
      </c>
      <c r="DXB33" s="149"/>
      <c r="DXC33" s="149">
        <v>500</v>
      </c>
      <c r="DXD33" s="151" t="s">
        <v>460</v>
      </c>
      <c r="DXE33" s="168" t="s">
        <v>127</v>
      </c>
      <c r="DXF33" s="149"/>
      <c r="DXG33" s="149">
        <v>500</v>
      </c>
      <c r="DXH33" s="151" t="s">
        <v>460</v>
      </c>
      <c r="DXI33" s="168" t="s">
        <v>127</v>
      </c>
      <c r="DXJ33" s="149"/>
      <c r="DXK33" s="149">
        <v>500</v>
      </c>
      <c r="DXL33" s="151" t="s">
        <v>460</v>
      </c>
      <c r="DXM33" s="168" t="s">
        <v>127</v>
      </c>
      <c r="DXN33" s="149"/>
      <c r="DXO33" s="149">
        <v>500</v>
      </c>
      <c r="DXP33" s="151" t="s">
        <v>460</v>
      </c>
      <c r="DXQ33" s="168" t="s">
        <v>127</v>
      </c>
      <c r="DXR33" s="149"/>
      <c r="DXS33" s="149">
        <v>500</v>
      </c>
      <c r="DXT33" s="151" t="s">
        <v>460</v>
      </c>
      <c r="DXU33" s="168" t="s">
        <v>127</v>
      </c>
      <c r="DXV33" s="149"/>
      <c r="DXW33" s="149">
        <v>500</v>
      </c>
      <c r="DXX33" s="151" t="s">
        <v>460</v>
      </c>
      <c r="DXY33" s="168" t="s">
        <v>127</v>
      </c>
      <c r="DXZ33" s="149"/>
      <c r="DYA33" s="149">
        <v>500</v>
      </c>
      <c r="DYB33" s="151" t="s">
        <v>460</v>
      </c>
      <c r="DYC33" s="168" t="s">
        <v>127</v>
      </c>
      <c r="DYD33" s="149"/>
      <c r="DYE33" s="149">
        <v>500</v>
      </c>
      <c r="DYF33" s="151" t="s">
        <v>460</v>
      </c>
      <c r="DYG33" s="168" t="s">
        <v>127</v>
      </c>
      <c r="DYH33" s="149"/>
      <c r="DYI33" s="149">
        <v>500</v>
      </c>
      <c r="DYJ33" s="151" t="s">
        <v>460</v>
      </c>
      <c r="DYK33" s="168" t="s">
        <v>127</v>
      </c>
      <c r="DYL33" s="149"/>
      <c r="DYM33" s="149">
        <v>500</v>
      </c>
      <c r="DYN33" s="151" t="s">
        <v>460</v>
      </c>
      <c r="DYO33" s="168" t="s">
        <v>127</v>
      </c>
      <c r="DYP33" s="149"/>
      <c r="DYQ33" s="149">
        <v>500</v>
      </c>
      <c r="DYR33" s="151" t="s">
        <v>460</v>
      </c>
      <c r="DYS33" s="168" t="s">
        <v>127</v>
      </c>
      <c r="DYT33" s="149"/>
      <c r="DYU33" s="149">
        <v>500</v>
      </c>
      <c r="DYV33" s="151" t="s">
        <v>460</v>
      </c>
      <c r="DYW33" s="168" t="s">
        <v>127</v>
      </c>
      <c r="DYX33" s="149"/>
      <c r="DYY33" s="149">
        <v>500</v>
      </c>
      <c r="DYZ33" s="151" t="s">
        <v>460</v>
      </c>
      <c r="DZA33" s="168" t="s">
        <v>127</v>
      </c>
      <c r="DZB33" s="149"/>
      <c r="DZC33" s="149">
        <v>500</v>
      </c>
      <c r="DZD33" s="151" t="s">
        <v>460</v>
      </c>
      <c r="DZE33" s="168" t="s">
        <v>127</v>
      </c>
      <c r="DZF33" s="149"/>
      <c r="DZG33" s="149">
        <v>500</v>
      </c>
      <c r="DZH33" s="151" t="s">
        <v>460</v>
      </c>
      <c r="DZI33" s="168" t="s">
        <v>127</v>
      </c>
      <c r="DZJ33" s="149"/>
      <c r="DZK33" s="149">
        <v>500</v>
      </c>
      <c r="DZL33" s="151" t="s">
        <v>460</v>
      </c>
      <c r="DZM33" s="168" t="s">
        <v>127</v>
      </c>
      <c r="DZN33" s="149"/>
      <c r="DZO33" s="149">
        <v>500</v>
      </c>
      <c r="DZP33" s="151" t="s">
        <v>460</v>
      </c>
      <c r="DZQ33" s="168" t="s">
        <v>127</v>
      </c>
      <c r="DZR33" s="149"/>
      <c r="DZS33" s="149">
        <v>500</v>
      </c>
      <c r="DZT33" s="151" t="s">
        <v>460</v>
      </c>
      <c r="DZU33" s="168" t="s">
        <v>127</v>
      </c>
      <c r="DZV33" s="149"/>
      <c r="DZW33" s="149">
        <v>500</v>
      </c>
      <c r="DZX33" s="151" t="s">
        <v>460</v>
      </c>
      <c r="DZY33" s="168" t="s">
        <v>127</v>
      </c>
      <c r="DZZ33" s="149"/>
      <c r="EAA33" s="149">
        <v>500</v>
      </c>
      <c r="EAB33" s="151" t="s">
        <v>460</v>
      </c>
      <c r="EAC33" s="168" t="s">
        <v>127</v>
      </c>
      <c r="EAD33" s="149"/>
      <c r="EAE33" s="149">
        <v>500</v>
      </c>
      <c r="EAF33" s="151" t="s">
        <v>460</v>
      </c>
      <c r="EAG33" s="168" t="s">
        <v>127</v>
      </c>
      <c r="EAH33" s="149"/>
      <c r="EAI33" s="149">
        <v>500</v>
      </c>
      <c r="EAJ33" s="151" t="s">
        <v>460</v>
      </c>
      <c r="EAK33" s="168" t="s">
        <v>127</v>
      </c>
      <c r="EAL33" s="149"/>
      <c r="EAM33" s="149">
        <v>500</v>
      </c>
      <c r="EAN33" s="151" t="s">
        <v>460</v>
      </c>
      <c r="EAO33" s="168" t="s">
        <v>127</v>
      </c>
      <c r="EAP33" s="149"/>
      <c r="EAQ33" s="149">
        <v>500</v>
      </c>
      <c r="EAR33" s="151" t="s">
        <v>460</v>
      </c>
      <c r="EAS33" s="168" t="s">
        <v>127</v>
      </c>
      <c r="EAT33" s="149"/>
      <c r="EAU33" s="149">
        <v>500</v>
      </c>
      <c r="EAV33" s="151" t="s">
        <v>460</v>
      </c>
      <c r="EAW33" s="168" t="s">
        <v>127</v>
      </c>
      <c r="EAX33" s="149"/>
      <c r="EAY33" s="149">
        <v>500</v>
      </c>
      <c r="EAZ33" s="151" t="s">
        <v>460</v>
      </c>
      <c r="EBA33" s="168" t="s">
        <v>127</v>
      </c>
      <c r="EBB33" s="149"/>
      <c r="EBC33" s="149">
        <v>500</v>
      </c>
      <c r="EBD33" s="151" t="s">
        <v>460</v>
      </c>
      <c r="EBE33" s="168" t="s">
        <v>127</v>
      </c>
      <c r="EBF33" s="149"/>
      <c r="EBG33" s="149">
        <v>500</v>
      </c>
      <c r="EBH33" s="151" t="s">
        <v>460</v>
      </c>
      <c r="EBI33" s="168" t="s">
        <v>127</v>
      </c>
      <c r="EBJ33" s="149"/>
      <c r="EBK33" s="149">
        <v>500</v>
      </c>
      <c r="EBL33" s="151" t="s">
        <v>460</v>
      </c>
      <c r="EBM33" s="168" t="s">
        <v>127</v>
      </c>
      <c r="EBN33" s="149"/>
      <c r="EBO33" s="149">
        <v>500</v>
      </c>
      <c r="EBP33" s="151" t="s">
        <v>460</v>
      </c>
      <c r="EBQ33" s="168" t="s">
        <v>127</v>
      </c>
      <c r="EBR33" s="149"/>
      <c r="EBS33" s="149">
        <v>500</v>
      </c>
      <c r="EBT33" s="151" t="s">
        <v>460</v>
      </c>
      <c r="EBU33" s="168" t="s">
        <v>127</v>
      </c>
      <c r="EBV33" s="149"/>
      <c r="EBW33" s="149">
        <v>500</v>
      </c>
      <c r="EBX33" s="151" t="s">
        <v>460</v>
      </c>
      <c r="EBY33" s="168" t="s">
        <v>127</v>
      </c>
      <c r="EBZ33" s="149"/>
      <c r="ECA33" s="149">
        <v>500</v>
      </c>
      <c r="ECB33" s="151" t="s">
        <v>460</v>
      </c>
      <c r="ECC33" s="168" t="s">
        <v>127</v>
      </c>
      <c r="ECD33" s="149"/>
      <c r="ECE33" s="149">
        <v>500</v>
      </c>
      <c r="ECF33" s="151" t="s">
        <v>460</v>
      </c>
      <c r="ECG33" s="168" t="s">
        <v>127</v>
      </c>
      <c r="ECH33" s="149"/>
      <c r="ECI33" s="149">
        <v>500</v>
      </c>
      <c r="ECJ33" s="151" t="s">
        <v>460</v>
      </c>
      <c r="ECK33" s="168" t="s">
        <v>127</v>
      </c>
      <c r="ECL33" s="149"/>
      <c r="ECM33" s="149">
        <v>500</v>
      </c>
      <c r="ECN33" s="151" t="s">
        <v>460</v>
      </c>
      <c r="ECO33" s="168" t="s">
        <v>127</v>
      </c>
      <c r="ECP33" s="149"/>
      <c r="ECQ33" s="149">
        <v>500</v>
      </c>
      <c r="ECR33" s="151" t="s">
        <v>460</v>
      </c>
      <c r="ECS33" s="168" t="s">
        <v>127</v>
      </c>
      <c r="ECT33" s="149"/>
      <c r="ECU33" s="149">
        <v>500</v>
      </c>
      <c r="ECV33" s="151" t="s">
        <v>460</v>
      </c>
      <c r="ECW33" s="168" t="s">
        <v>127</v>
      </c>
      <c r="ECX33" s="149"/>
      <c r="ECY33" s="149">
        <v>500</v>
      </c>
      <c r="ECZ33" s="151" t="s">
        <v>460</v>
      </c>
      <c r="EDA33" s="168" t="s">
        <v>127</v>
      </c>
      <c r="EDB33" s="149"/>
      <c r="EDC33" s="149">
        <v>500</v>
      </c>
      <c r="EDD33" s="151" t="s">
        <v>460</v>
      </c>
      <c r="EDE33" s="168" t="s">
        <v>127</v>
      </c>
      <c r="EDF33" s="149"/>
      <c r="EDG33" s="149">
        <v>500</v>
      </c>
      <c r="EDH33" s="151" t="s">
        <v>460</v>
      </c>
      <c r="EDI33" s="168" t="s">
        <v>127</v>
      </c>
      <c r="EDJ33" s="149"/>
      <c r="EDK33" s="149">
        <v>500</v>
      </c>
      <c r="EDL33" s="151" t="s">
        <v>460</v>
      </c>
      <c r="EDM33" s="168" t="s">
        <v>127</v>
      </c>
      <c r="EDN33" s="149"/>
      <c r="EDO33" s="149">
        <v>500</v>
      </c>
      <c r="EDP33" s="151" t="s">
        <v>460</v>
      </c>
      <c r="EDQ33" s="168" t="s">
        <v>127</v>
      </c>
      <c r="EDR33" s="149"/>
      <c r="EDS33" s="149">
        <v>500</v>
      </c>
      <c r="EDT33" s="151" t="s">
        <v>460</v>
      </c>
      <c r="EDU33" s="168" t="s">
        <v>127</v>
      </c>
      <c r="EDV33" s="149"/>
      <c r="EDW33" s="149">
        <v>500</v>
      </c>
      <c r="EDX33" s="151" t="s">
        <v>460</v>
      </c>
      <c r="EDY33" s="168" t="s">
        <v>127</v>
      </c>
      <c r="EDZ33" s="149"/>
      <c r="EEA33" s="149">
        <v>500</v>
      </c>
      <c r="EEB33" s="151" t="s">
        <v>460</v>
      </c>
      <c r="EEC33" s="168" t="s">
        <v>127</v>
      </c>
      <c r="EED33" s="149"/>
      <c r="EEE33" s="149">
        <v>500</v>
      </c>
      <c r="EEF33" s="151" t="s">
        <v>460</v>
      </c>
      <c r="EEG33" s="168" t="s">
        <v>127</v>
      </c>
      <c r="EEH33" s="149"/>
      <c r="EEI33" s="149">
        <v>500</v>
      </c>
      <c r="EEJ33" s="151" t="s">
        <v>460</v>
      </c>
      <c r="EEK33" s="168" t="s">
        <v>127</v>
      </c>
      <c r="EEL33" s="149"/>
      <c r="EEM33" s="149">
        <v>500</v>
      </c>
      <c r="EEN33" s="151" t="s">
        <v>460</v>
      </c>
      <c r="EEO33" s="168" t="s">
        <v>127</v>
      </c>
      <c r="EEP33" s="149"/>
      <c r="EEQ33" s="149">
        <v>500</v>
      </c>
      <c r="EER33" s="151" t="s">
        <v>460</v>
      </c>
      <c r="EES33" s="168" t="s">
        <v>127</v>
      </c>
      <c r="EET33" s="149"/>
      <c r="EEU33" s="149">
        <v>500</v>
      </c>
      <c r="EEV33" s="151" t="s">
        <v>460</v>
      </c>
      <c r="EEW33" s="168" t="s">
        <v>127</v>
      </c>
      <c r="EEX33" s="149"/>
      <c r="EEY33" s="149">
        <v>500</v>
      </c>
      <c r="EEZ33" s="151" t="s">
        <v>460</v>
      </c>
      <c r="EFA33" s="168" t="s">
        <v>127</v>
      </c>
      <c r="EFB33" s="149"/>
      <c r="EFC33" s="149">
        <v>500</v>
      </c>
      <c r="EFD33" s="151" t="s">
        <v>460</v>
      </c>
      <c r="EFE33" s="168" t="s">
        <v>127</v>
      </c>
      <c r="EFF33" s="149"/>
      <c r="EFG33" s="149">
        <v>500</v>
      </c>
      <c r="EFH33" s="151" t="s">
        <v>460</v>
      </c>
      <c r="EFI33" s="168" t="s">
        <v>127</v>
      </c>
      <c r="EFJ33" s="149"/>
      <c r="EFK33" s="149">
        <v>500</v>
      </c>
      <c r="EFL33" s="151" t="s">
        <v>460</v>
      </c>
      <c r="EFM33" s="168" t="s">
        <v>127</v>
      </c>
      <c r="EFN33" s="149"/>
      <c r="EFO33" s="149">
        <v>500</v>
      </c>
      <c r="EFP33" s="151" t="s">
        <v>460</v>
      </c>
      <c r="EFQ33" s="168" t="s">
        <v>127</v>
      </c>
      <c r="EFR33" s="149"/>
      <c r="EFS33" s="149">
        <v>500</v>
      </c>
      <c r="EFT33" s="151" t="s">
        <v>460</v>
      </c>
      <c r="EFU33" s="168" t="s">
        <v>127</v>
      </c>
      <c r="EFV33" s="149"/>
      <c r="EFW33" s="149">
        <v>500</v>
      </c>
      <c r="EFX33" s="151" t="s">
        <v>460</v>
      </c>
      <c r="EFY33" s="168" t="s">
        <v>127</v>
      </c>
      <c r="EFZ33" s="149"/>
      <c r="EGA33" s="149">
        <v>500</v>
      </c>
      <c r="EGB33" s="151" t="s">
        <v>460</v>
      </c>
      <c r="EGC33" s="168" t="s">
        <v>127</v>
      </c>
      <c r="EGD33" s="149"/>
      <c r="EGE33" s="149">
        <v>500</v>
      </c>
      <c r="EGF33" s="151" t="s">
        <v>460</v>
      </c>
      <c r="EGG33" s="168" t="s">
        <v>127</v>
      </c>
      <c r="EGH33" s="149"/>
      <c r="EGI33" s="149">
        <v>500</v>
      </c>
      <c r="EGJ33" s="151" t="s">
        <v>460</v>
      </c>
      <c r="EGK33" s="168" t="s">
        <v>127</v>
      </c>
      <c r="EGL33" s="149"/>
      <c r="EGM33" s="149">
        <v>500</v>
      </c>
      <c r="EGN33" s="151" t="s">
        <v>460</v>
      </c>
      <c r="EGO33" s="168" t="s">
        <v>127</v>
      </c>
      <c r="EGP33" s="149"/>
      <c r="EGQ33" s="149">
        <v>500</v>
      </c>
      <c r="EGR33" s="151" t="s">
        <v>460</v>
      </c>
      <c r="EGS33" s="168" t="s">
        <v>127</v>
      </c>
      <c r="EGT33" s="149"/>
      <c r="EGU33" s="149">
        <v>500</v>
      </c>
      <c r="EGV33" s="151" t="s">
        <v>460</v>
      </c>
      <c r="EGW33" s="168" t="s">
        <v>127</v>
      </c>
      <c r="EGX33" s="149"/>
      <c r="EGY33" s="149">
        <v>500</v>
      </c>
      <c r="EGZ33" s="151" t="s">
        <v>460</v>
      </c>
      <c r="EHA33" s="168" t="s">
        <v>127</v>
      </c>
      <c r="EHB33" s="149"/>
      <c r="EHC33" s="149">
        <v>500</v>
      </c>
      <c r="EHD33" s="151" t="s">
        <v>460</v>
      </c>
      <c r="EHE33" s="168" t="s">
        <v>127</v>
      </c>
      <c r="EHF33" s="149"/>
      <c r="EHG33" s="149">
        <v>500</v>
      </c>
      <c r="EHH33" s="151" t="s">
        <v>460</v>
      </c>
      <c r="EHI33" s="168" t="s">
        <v>127</v>
      </c>
      <c r="EHJ33" s="149"/>
      <c r="EHK33" s="149">
        <v>500</v>
      </c>
      <c r="EHL33" s="151" t="s">
        <v>460</v>
      </c>
      <c r="EHM33" s="168" t="s">
        <v>127</v>
      </c>
      <c r="EHN33" s="149"/>
      <c r="EHO33" s="149">
        <v>500</v>
      </c>
      <c r="EHP33" s="151" t="s">
        <v>460</v>
      </c>
      <c r="EHQ33" s="168" t="s">
        <v>127</v>
      </c>
      <c r="EHR33" s="149"/>
      <c r="EHS33" s="149">
        <v>500</v>
      </c>
      <c r="EHT33" s="151" t="s">
        <v>460</v>
      </c>
      <c r="EHU33" s="168" t="s">
        <v>127</v>
      </c>
      <c r="EHV33" s="149"/>
      <c r="EHW33" s="149">
        <v>500</v>
      </c>
      <c r="EHX33" s="151" t="s">
        <v>460</v>
      </c>
      <c r="EHY33" s="168" t="s">
        <v>127</v>
      </c>
      <c r="EHZ33" s="149"/>
      <c r="EIA33" s="149">
        <v>500</v>
      </c>
      <c r="EIB33" s="151" t="s">
        <v>460</v>
      </c>
      <c r="EIC33" s="168" t="s">
        <v>127</v>
      </c>
      <c r="EID33" s="149"/>
      <c r="EIE33" s="149">
        <v>500</v>
      </c>
      <c r="EIF33" s="151" t="s">
        <v>460</v>
      </c>
      <c r="EIG33" s="168" t="s">
        <v>127</v>
      </c>
      <c r="EIH33" s="149"/>
      <c r="EII33" s="149">
        <v>500</v>
      </c>
      <c r="EIJ33" s="151" t="s">
        <v>460</v>
      </c>
      <c r="EIK33" s="168" t="s">
        <v>127</v>
      </c>
      <c r="EIL33" s="149"/>
      <c r="EIM33" s="149">
        <v>500</v>
      </c>
      <c r="EIN33" s="151" t="s">
        <v>460</v>
      </c>
      <c r="EIO33" s="168" t="s">
        <v>127</v>
      </c>
      <c r="EIP33" s="149"/>
      <c r="EIQ33" s="149">
        <v>500</v>
      </c>
      <c r="EIR33" s="151" t="s">
        <v>460</v>
      </c>
      <c r="EIS33" s="168" t="s">
        <v>127</v>
      </c>
      <c r="EIT33" s="149"/>
      <c r="EIU33" s="149">
        <v>500</v>
      </c>
      <c r="EIV33" s="151" t="s">
        <v>460</v>
      </c>
      <c r="EIW33" s="168" t="s">
        <v>127</v>
      </c>
      <c r="EIX33" s="149"/>
      <c r="EIY33" s="149">
        <v>500</v>
      </c>
      <c r="EIZ33" s="151" t="s">
        <v>460</v>
      </c>
      <c r="EJA33" s="168" t="s">
        <v>127</v>
      </c>
      <c r="EJB33" s="149"/>
      <c r="EJC33" s="149">
        <v>500</v>
      </c>
      <c r="EJD33" s="151" t="s">
        <v>460</v>
      </c>
      <c r="EJE33" s="168" t="s">
        <v>127</v>
      </c>
      <c r="EJF33" s="149"/>
      <c r="EJG33" s="149">
        <v>500</v>
      </c>
      <c r="EJH33" s="151" t="s">
        <v>460</v>
      </c>
      <c r="EJI33" s="168" t="s">
        <v>127</v>
      </c>
      <c r="EJJ33" s="149"/>
      <c r="EJK33" s="149">
        <v>500</v>
      </c>
      <c r="EJL33" s="151" t="s">
        <v>460</v>
      </c>
      <c r="EJM33" s="168" t="s">
        <v>127</v>
      </c>
      <c r="EJN33" s="149"/>
      <c r="EJO33" s="149">
        <v>500</v>
      </c>
      <c r="EJP33" s="151" t="s">
        <v>460</v>
      </c>
      <c r="EJQ33" s="168" t="s">
        <v>127</v>
      </c>
      <c r="EJR33" s="149"/>
      <c r="EJS33" s="149">
        <v>500</v>
      </c>
      <c r="EJT33" s="151" t="s">
        <v>460</v>
      </c>
      <c r="EJU33" s="168" t="s">
        <v>127</v>
      </c>
      <c r="EJV33" s="149"/>
      <c r="EJW33" s="149">
        <v>500</v>
      </c>
      <c r="EJX33" s="151" t="s">
        <v>460</v>
      </c>
      <c r="EJY33" s="168" t="s">
        <v>127</v>
      </c>
      <c r="EJZ33" s="149"/>
      <c r="EKA33" s="149">
        <v>500</v>
      </c>
      <c r="EKB33" s="151" t="s">
        <v>460</v>
      </c>
      <c r="EKC33" s="168" t="s">
        <v>127</v>
      </c>
      <c r="EKD33" s="149"/>
      <c r="EKE33" s="149">
        <v>500</v>
      </c>
      <c r="EKF33" s="151" t="s">
        <v>460</v>
      </c>
      <c r="EKG33" s="168" t="s">
        <v>127</v>
      </c>
      <c r="EKH33" s="149"/>
      <c r="EKI33" s="149">
        <v>500</v>
      </c>
      <c r="EKJ33" s="151" t="s">
        <v>460</v>
      </c>
      <c r="EKK33" s="168" t="s">
        <v>127</v>
      </c>
      <c r="EKL33" s="149"/>
      <c r="EKM33" s="149">
        <v>500</v>
      </c>
      <c r="EKN33" s="151" t="s">
        <v>460</v>
      </c>
      <c r="EKO33" s="168" t="s">
        <v>127</v>
      </c>
      <c r="EKP33" s="149"/>
      <c r="EKQ33" s="149">
        <v>500</v>
      </c>
      <c r="EKR33" s="151" t="s">
        <v>460</v>
      </c>
      <c r="EKS33" s="168" t="s">
        <v>127</v>
      </c>
      <c r="EKT33" s="149"/>
      <c r="EKU33" s="149">
        <v>500</v>
      </c>
      <c r="EKV33" s="151" t="s">
        <v>460</v>
      </c>
      <c r="EKW33" s="168" t="s">
        <v>127</v>
      </c>
      <c r="EKX33" s="149"/>
      <c r="EKY33" s="149">
        <v>500</v>
      </c>
      <c r="EKZ33" s="151" t="s">
        <v>460</v>
      </c>
      <c r="ELA33" s="168" t="s">
        <v>127</v>
      </c>
      <c r="ELB33" s="149"/>
      <c r="ELC33" s="149">
        <v>500</v>
      </c>
      <c r="ELD33" s="151" t="s">
        <v>460</v>
      </c>
      <c r="ELE33" s="168" t="s">
        <v>127</v>
      </c>
      <c r="ELF33" s="149"/>
      <c r="ELG33" s="149">
        <v>500</v>
      </c>
      <c r="ELH33" s="151" t="s">
        <v>460</v>
      </c>
      <c r="ELI33" s="168" t="s">
        <v>127</v>
      </c>
      <c r="ELJ33" s="149"/>
      <c r="ELK33" s="149">
        <v>500</v>
      </c>
      <c r="ELL33" s="151" t="s">
        <v>460</v>
      </c>
      <c r="ELM33" s="168" t="s">
        <v>127</v>
      </c>
      <c r="ELN33" s="149"/>
      <c r="ELO33" s="149">
        <v>500</v>
      </c>
      <c r="ELP33" s="151" t="s">
        <v>460</v>
      </c>
      <c r="ELQ33" s="168" t="s">
        <v>127</v>
      </c>
      <c r="ELR33" s="149"/>
      <c r="ELS33" s="149">
        <v>500</v>
      </c>
      <c r="ELT33" s="151" t="s">
        <v>460</v>
      </c>
      <c r="ELU33" s="168" t="s">
        <v>127</v>
      </c>
      <c r="ELV33" s="149"/>
      <c r="ELW33" s="149">
        <v>500</v>
      </c>
      <c r="ELX33" s="151" t="s">
        <v>460</v>
      </c>
      <c r="ELY33" s="168" t="s">
        <v>127</v>
      </c>
      <c r="ELZ33" s="149"/>
      <c r="EMA33" s="149">
        <v>500</v>
      </c>
      <c r="EMB33" s="151" t="s">
        <v>460</v>
      </c>
      <c r="EMC33" s="168" t="s">
        <v>127</v>
      </c>
      <c r="EMD33" s="149"/>
      <c r="EME33" s="149">
        <v>500</v>
      </c>
      <c r="EMF33" s="151" t="s">
        <v>460</v>
      </c>
      <c r="EMG33" s="168" t="s">
        <v>127</v>
      </c>
      <c r="EMH33" s="149"/>
      <c r="EMI33" s="149">
        <v>500</v>
      </c>
      <c r="EMJ33" s="151" t="s">
        <v>460</v>
      </c>
      <c r="EMK33" s="168" t="s">
        <v>127</v>
      </c>
      <c r="EML33" s="149"/>
      <c r="EMM33" s="149">
        <v>500</v>
      </c>
      <c r="EMN33" s="151" t="s">
        <v>460</v>
      </c>
      <c r="EMO33" s="168" t="s">
        <v>127</v>
      </c>
      <c r="EMP33" s="149"/>
      <c r="EMQ33" s="149">
        <v>500</v>
      </c>
      <c r="EMR33" s="151" t="s">
        <v>460</v>
      </c>
      <c r="EMS33" s="168" t="s">
        <v>127</v>
      </c>
      <c r="EMT33" s="149"/>
      <c r="EMU33" s="149">
        <v>500</v>
      </c>
      <c r="EMV33" s="151" t="s">
        <v>460</v>
      </c>
      <c r="EMW33" s="168" t="s">
        <v>127</v>
      </c>
      <c r="EMX33" s="149"/>
      <c r="EMY33" s="149">
        <v>500</v>
      </c>
      <c r="EMZ33" s="151" t="s">
        <v>460</v>
      </c>
      <c r="ENA33" s="168" t="s">
        <v>127</v>
      </c>
      <c r="ENB33" s="149"/>
      <c r="ENC33" s="149">
        <v>500</v>
      </c>
      <c r="END33" s="151" t="s">
        <v>460</v>
      </c>
      <c r="ENE33" s="168" t="s">
        <v>127</v>
      </c>
      <c r="ENF33" s="149"/>
      <c r="ENG33" s="149">
        <v>500</v>
      </c>
      <c r="ENH33" s="151" t="s">
        <v>460</v>
      </c>
      <c r="ENI33" s="168" t="s">
        <v>127</v>
      </c>
      <c r="ENJ33" s="149"/>
      <c r="ENK33" s="149">
        <v>500</v>
      </c>
      <c r="ENL33" s="151" t="s">
        <v>460</v>
      </c>
      <c r="ENM33" s="168" t="s">
        <v>127</v>
      </c>
      <c r="ENN33" s="149"/>
      <c r="ENO33" s="149">
        <v>500</v>
      </c>
      <c r="ENP33" s="151" t="s">
        <v>460</v>
      </c>
      <c r="ENQ33" s="168" t="s">
        <v>127</v>
      </c>
      <c r="ENR33" s="149"/>
      <c r="ENS33" s="149">
        <v>500</v>
      </c>
      <c r="ENT33" s="151" t="s">
        <v>460</v>
      </c>
      <c r="ENU33" s="168" t="s">
        <v>127</v>
      </c>
      <c r="ENV33" s="149"/>
      <c r="ENW33" s="149">
        <v>500</v>
      </c>
      <c r="ENX33" s="151" t="s">
        <v>460</v>
      </c>
      <c r="ENY33" s="168" t="s">
        <v>127</v>
      </c>
      <c r="ENZ33" s="149"/>
      <c r="EOA33" s="149">
        <v>500</v>
      </c>
      <c r="EOB33" s="151" t="s">
        <v>460</v>
      </c>
      <c r="EOC33" s="168" t="s">
        <v>127</v>
      </c>
      <c r="EOD33" s="149"/>
      <c r="EOE33" s="149">
        <v>500</v>
      </c>
      <c r="EOF33" s="151" t="s">
        <v>460</v>
      </c>
      <c r="EOG33" s="168" t="s">
        <v>127</v>
      </c>
      <c r="EOH33" s="149"/>
      <c r="EOI33" s="149">
        <v>500</v>
      </c>
      <c r="EOJ33" s="151" t="s">
        <v>460</v>
      </c>
      <c r="EOK33" s="168" t="s">
        <v>127</v>
      </c>
      <c r="EOL33" s="149"/>
      <c r="EOM33" s="149">
        <v>500</v>
      </c>
      <c r="EON33" s="151" t="s">
        <v>460</v>
      </c>
      <c r="EOO33" s="168" t="s">
        <v>127</v>
      </c>
      <c r="EOP33" s="149"/>
      <c r="EOQ33" s="149">
        <v>500</v>
      </c>
      <c r="EOR33" s="151" t="s">
        <v>460</v>
      </c>
      <c r="EOS33" s="168" t="s">
        <v>127</v>
      </c>
      <c r="EOT33" s="149"/>
      <c r="EOU33" s="149">
        <v>500</v>
      </c>
      <c r="EOV33" s="151" t="s">
        <v>460</v>
      </c>
      <c r="EOW33" s="168" t="s">
        <v>127</v>
      </c>
      <c r="EOX33" s="149"/>
      <c r="EOY33" s="149">
        <v>500</v>
      </c>
      <c r="EOZ33" s="151" t="s">
        <v>460</v>
      </c>
      <c r="EPA33" s="168" t="s">
        <v>127</v>
      </c>
      <c r="EPB33" s="149"/>
      <c r="EPC33" s="149">
        <v>500</v>
      </c>
      <c r="EPD33" s="151" t="s">
        <v>460</v>
      </c>
      <c r="EPE33" s="168" t="s">
        <v>127</v>
      </c>
      <c r="EPF33" s="149"/>
      <c r="EPG33" s="149">
        <v>500</v>
      </c>
      <c r="EPH33" s="151" t="s">
        <v>460</v>
      </c>
      <c r="EPI33" s="168" t="s">
        <v>127</v>
      </c>
      <c r="EPJ33" s="149"/>
      <c r="EPK33" s="149">
        <v>500</v>
      </c>
      <c r="EPL33" s="151" t="s">
        <v>460</v>
      </c>
      <c r="EPM33" s="168" t="s">
        <v>127</v>
      </c>
      <c r="EPN33" s="149"/>
      <c r="EPO33" s="149">
        <v>500</v>
      </c>
      <c r="EPP33" s="151" t="s">
        <v>460</v>
      </c>
      <c r="EPQ33" s="168" t="s">
        <v>127</v>
      </c>
      <c r="EPR33" s="149"/>
      <c r="EPS33" s="149">
        <v>500</v>
      </c>
      <c r="EPT33" s="151" t="s">
        <v>460</v>
      </c>
      <c r="EPU33" s="168" t="s">
        <v>127</v>
      </c>
      <c r="EPV33" s="149"/>
      <c r="EPW33" s="149">
        <v>500</v>
      </c>
      <c r="EPX33" s="151" t="s">
        <v>460</v>
      </c>
      <c r="EPY33" s="168" t="s">
        <v>127</v>
      </c>
      <c r="EPZ33" s="149"/>
      <c r="EQA33" s="149">
        <v>500</v>
      </c>
      <c r="EQB33" s="151" t="s">
        <v>460</v>
      </c>
      <c r="EQC33" s="168" t="s">
        <v>127</v>
      </c>
      <c r="EQD33" s="149"/>
      <c r="EQE33" s="149">
        <v>500</v>
      </c>
      <c r="EQF33" s="151" t="s">
        <v>460</v>
      </c>
      <c r="EQG33" s="168" t="s">
        <v>127</v>
      </c>
      <c r="EQH33" s="149"/>
      <c r="EQI33" s="149">
        <v>500</v>
      </c>
      <c r="EQJ33" s="151" t="s">
        <v>460</v>
      </c>
      <c r="EQK33" s="168" t="s">
        <v>127</v>
      </c>
      <c r="EQL33" s="149"/>
      <c r="EQM33" s="149">
        <v>500</v>
      </c>
      <c r="EQN33" s="151" t="s">
        <v>460</v>
      </c>
      <c r="EQO33" s="168" t="s">
        <v>127</v>
      </c>
      <c r="EQP33" s="149"/>
      <c r="EQQ33" s="149">
        <v>500</v>
      </c>
      <c r="EQR33" s="151" t="s">
        <v>460</v>
      </c>
      <c r="EQS33" s="168" t="s">
        <v>127</v>
      </c>
      <c r="EQT33" s="149"/>
      <c r="EQU33" s="149">
        <v>500</v>
      </c>
      <c r="EQV33" s="151" t="s">
        <v>460</v>
      </c>
      <c r="EQW33" s="168" t="s">
        <v>127</v>
      </c>
      <c r="EQX33" s="149"/>
      <c r="EQY33" s="149">
        <v>500</v>
      </c>
      <c r="EQZ33" s="151" t="s">
        <v>460</v>
      </c>
      <c r="ERA33" s="168" t="s">
        <v>127</v>
      </c>
      <c r="ERB33" s="149"/>
      <c r="ERC33" s="149">
        <v>500</v>
      </c>
      <c r="ERD33" s="151" t="s">
        <v>460</v>
      </c>
      <c r="ERE33" s="168" t="s">
        <v>127</v>
      </c>
      <c r="ERF33" s="149"/>
      <c r="ERG33" s="149">
        <v>500</v>
      </c>
      <c r="ERH33" s="151" t="s">
        <v>460</v>
      </c>
      <c r="ERI33" s="168" t="s">
        <v>127</v>
      </c>
      <c r="ERJ33" s="149"/>
      <c r="ERK33" s="149">
        <v>500</v>
      </c>
      <c r="ERL33" s="151" t="s">
        <v>460</v>
      </c>
      <c r="ERM33" s="168" t="s">
        <v>127</v>
      </c>
      <c r="ERN33" s="149"/>
      <c r="ERO33" s="149">
        <v>500</v>
      </c>
      <c r="ERP33" s="151" t="s">
        <v>460</v>
      </c>
      <c r="ERQ33" s="168" t="s">
        <v>127</v>
      </c>
      <c r="ERR33" s="149"/>
      <c r="ERS33" s="149">
        <v>500</v>
      </c>
      <c r="ERT33" s="151" t="s">
        <v>460</v>
      </c>
      <c r="ERU33" s="168" t="s">
        <v>127</v>
      </c>
      <c r="ERV33" s="149"/>
      <c r="ERW33" s="149">
        <v>500</v>
      </c>
      <c r="ERX33" s="151" t="s">
        <v>460</v>
      </c>
      <c r="ERY33" s="168" t="s">
        <v>127</v>
      </c>
      <c r="ERZ33" s="149"/>
      <c r="ESA33" s="149">
        <v>500</v>
      </c>
      <c r="ESB33" s="151" t="s">
        <v>460</v>
      </c>
      <c r="ESC33" s="168" t="s">
        <v>127</v>
      </c>
      <c r="ESD33" s="149"/>
      <c r="ESE33" s="149">
        <v>500</v>
      </c>
      <c r="ESF33" s="151" t="s">
        <v>460</v>
      </c>
      <c r="ESG33" s="168" t="s">
        <v>127</v>
      </c>
      <c r="ESH33" s="149"/>
      <c r="ESI33" s="149">
        <v>500</v>
      </c>
      <c r="ESJ33" s="151" t="s">
        <v>460</v>
      </c>
      <c r="ESK33" s="168" t="s">
        <v>127</v>
      </c>
      <c r="ESL33" s="149"/>
      <c r="ESM33" s="149">
        <v>500</v>
      </c>
      <c r="ESN33" s="151" t="s">
        <v>460</v>
      </c>
      <c r="ESO33" s="168" t="s">
        <v>127</v>
      </c>
      <c r="ESP33" s="149"/>
      <c r="ESQ33" s="149">
        <v>500</v>
      </c>
      <c r="ESR33" s="151" t="s">
        <v>460</v>
      </c>
      <c r="ESS33" s="168" t="s">
        <v>127</v>
      </c>
      <c r="EST33" s="149"/>
      <c r="ESU33" s="149">
        <v>500</v>
      </c>
      <c r="ESV33" s="151" t="s">
        <v>460</v>
      </c>
      <c r="ESW33" s="168" t="s">
        <v>127</v>
      </c>
      <c r="ESX33" s="149"/>
      <c r="ESY33" s="149">
        <v>500</v>
      </c>
      <c r="ESZ33" s="151" t="s">
        <v>460</v>
      </c>
      <c r="ETA33" s="168" t="s">
        <v>127</v>
      </c>
      <c r="ETB33" s="149"/>
      <c r="ETC33" s="149">
        <v>500</v>
      </c>
      <c r="ETD33" s="151" t="s">
        <v>460</v>
      </c>
      <c r="ETE33" s="168" t="s">
        <v>127</v>
      </c>
      <c r="ETF33" s="149"/>
      <c r="ETG33" s="149">
        <v>500</v>
      </c>
      <c r="ETH33" s="151" t="s">
        <v>460</v>
      </c>
      <c r="ETI33" s="168" t="s">
        <v>127</v>
      </c>
      <c r="ETJ33" s="149"/>
      <c r="ETK33" s="149">
        <v>500</v>
      </c>
      <c r="ETL33" s="151" t="s">
        <v>460</v>
      </c>
      <c r="ETM33" s="168" t="s">
        <v>127</v>
      </c>
      <c r="ETN33" s="149"/>
      <c r="ETO33" s="149">
        <v>500</v>
      </c>
      <c r="ETP33" s="151" t="s">
        <v>460</v>
      </c>
      <c r="ETQ33" s="168" t="s">
        <v>127</v>
      </c>
      <c r="ETR33" s="149"/>
      <c r="ETS33" s="149">
        <v>500</v>
      </c>
      <c r="ETT33" s="151" t="s">
        <v>460</v>
      </c>
      <c r="ETU33" s="168" t="s">
        <v>127</v>
      </c>
      <c r="ETV33" s="149"/>
      <c r="ETW33" s="149">
        <v>500</v>
      </c>
      <c r="ETX33" s="151" t="s">
        <v>460</v>
      </c>
      <c r="ETY33" s="168" t="s">
        <v>127</v>
      </c>
      <c r="ETZ33" s="149"/>
      <c r="EUA33" s="149">
        <v>500</v>
      </c>
      <c r="EUB33" s="151" t="s">
        <v>460</v>
      </c>
      <c r="EUC33" s="168" t="s">
        <v>127</v>
      </c>
      <c r="EUD33" s="149"/>
      <c r="EUE33" s="149">
        <v>500</v>
      </c>
      <c r="EUF33" s="151" t="s">
        <v>460</v>
      </c>
      <c r="EUG33" s="168" t="s">
        <v>127</v>
      </c>
      <c r="EUH33" s="149"/>
      <c r="EUI33" s="149">
        <v>500</v>
      </c>
      <c r="EUJ33" s="151" t="s">
        <v>460</v>
      </c>
      <c r="EUK33" s="168" t="s">
        <v>127</v>
      </c>
      <c r="EUL33" s="149"/>
      <c r="EUM33" s="149">
        <v>500</v>
      </c>
      <c r="EUN33" s="151" t="s">
        <v>460</v>
      </c>
      <c r="EUO33" s="168" t="s">
        <v>127</v>
      </c>
      <c r="EUP33" s="149"/>
      <c r="EUQ33" s="149">
        <v>500</v>
      </c>
      <c r="EUR33" s="151" t="s">
        <v>460</v>
      </c>
      <c r="EUS33" s="168" t="s">
        <v>127</v>
      </c>
      <c r="EUT33" s="149"/>
      <c r="EUU33" s="149">
        <v>500</v>
      </c>
      <c r="EUV33" s="151" t="s">
        <v>460</v>
      </c>
      <c r="EUW33" s="168" t="s">
        <v>127</v>
      </c>
      <c r="EUX33" s="149"/>
      <c r="EUY33" s="149">
        <v>500</v>
      </c>
      <c r="EUZ33" s="151" t="s">
        <v>460</v>
      </c>
      <c r="EVA33" s="168" t="s">
        <v>127</v>
      </c>
      <c r="EVB33" s="149"/>
      <c r="EVC33" s="149">
        <v>500</v>
      </c>
      <c r="EVD33" s="151" t="s">
        <v>460</v>
      </c>
      <c r="EVE33" s="168" t="s">
        <v>127</v>
      </c>
      <c r="EVF33" s="149"/>
      <c r="EVG33" s="149">
        <v>500</v>
      </c>
      <c r="EVH33" s="151" t="s">
        <v>460</v>
      </c>
      <c r="EVI33" s="168" t="s">
        <v>127</v>
      </c>
      <c r="EVJ33" s="149"/>
      <c r="EVK33" s="149">
        <v>500</v>
      </c>
      <c r="EVL33" s="151" t="s">
        <v>460</v>
      </c>
      <c r="EVM33" s="168" t="s">
        <v>127</v>
      </c>
      <c r="EVN33" s="149"/>
      <c r="EVO33" s="149">
        <v>500</v>
      </c>
      <c r="EVP33" s="151" t="s">
        <v>460</v>
      </c>
      <c r="EVQ33" s="168" t="s">
        <v>127</v>
      </c>
      <c r="EVR33" s="149"/>
      <c r="EVS33" s="149">
        <v>500</v>
      </c>
      <c r="EVT33" s="151" t="s">
        <v>460</v>
      </c>
      <c r="EVU33" s="168" t="s">
        <v>127</v>
      </c>
      <c r="EVV33" s="149"/>
      <c r="EVW33" s="149">
        <v>500</v>
      </c>
      <c r="EVX33" s="151" t="s">
        <v>460</v>
      </c>
      <c r="EVY33" s="168" t="s">
        <v>127</v>
      </c>
      <c r="EVZ33" s="149"/>
      <c r="EWA33" s="149">
        <v>500</v>
      </c>
      <c r="EWB33" s="151" t="s">
        <v>460</v>
      </c>
      <c r="EWC33" s="168" t="s">
        <v>127</v>
      </c>
      <c r="EWD33" s="149"/>
      <c r="EWE33" s="149">
        <v>500</v>
      </c>
      <c r="EWF33" s="151" t="s">
        <v>460</v>
      </c>
      <c r="EWG33" s="168" t="s">
        <v>127</v>
      </c>
      <c r="EWH33" s="149"/>
      <c r="EWI33" s="149">
        <v>500</v>
      </c>
      <c r="EWJ33" s="151" t="s">
        <v>460</v>
      </c>
      <c r="EWK33" s="168" t="s">
        <v>127</v>
      </c>
      <c r="EWL33" s="149"/>
      <c r="EWM33" s="149">
        <v>500</v>
      </c>
      <c r="EWN33" s="151" t="s">
        <v>460</v>
      </c>
      <c r="EWO33" s="168" t="s">
        <v>127</v>
      </c>
      <c r="EWP33" s="149"/>
      <c r="EWQ33" s="149">
        <v>500</v>
      </c>
      <c r="EWR33" s="151" t="s">
        <v>460</v>
      </c>
      <c r="EWS33" s="168" t="s">
        <v>127</v>
      </c>
      <c r="EWT33" s="149"/>
      <c r="EWU33" s="149">
        <v>500</v>
      </c>
      <c r="EWV33" s="151" t="s">
        <v>460</v>
      </c>
      <c r="EWW33" s="168" t="s">
        <v>127</v>
      </c>
      <c r="EWX33" s="149"/>
      <c r="EWY33" s="149">
        <v>500</v>
      </c>
      <c r="EWZ33" s="151" t="s">
        <v>460</v>
      </c>
      <c r="EXA33" s="168" t="s">
        <v>127</v>
      </c>
      <c r="EXB33" s="149"/>
      <c r="EXC33" s="149">
        <v>500</v>
      </c>
      <c r="EXD33" s="151" t="s">
        <v>460</v>
      </c>
      <c r="EXE33" s="168" t="s">
        <v>127</v>
      </c>
      <c r="EXF33" s="149"/>
      <c r="EXG33" s="149">
        <v>500</v>
      </c>
      <c r="EXH33" s="151" t="s">
        <v>460</v>
      </c>
      <c r="EXI33" s="168" t="s">
        <v>127</v>
      </c>
      <c r="EXJ33" s="149"/>
      <c r="EXK33" s="149">
        <v>500</v>
      </c>
      <c r="EXL33" s="151" t="s">
        <v>460</v>
      </c>
      <c r="EXM33" s="168" t="s">
        <v>127</v>
      </c>
      <c r="EXN33" s="149"/>
      <c r="EXO33" s="149">
        <v>500</v>
      </c>
      <c r="EXP33" s="151" t="s">
        <v>460</v>
      </c>
      <c r="EXQ33" s="168" t="s">
        <v>127</v>
      </c>
      <c r="EXR33" s="149"/>
      <c r="EXS33" s="149">
        <v>500</v>
      </c>
      <c r="EXT33" s="151" t="s">
        <v>460</v>
      </c>
      <c r="EXU33" s="168" t="s">
        <v>127</v>
      </c>
      <c r="EXV33" s="149"/>
      <c r="EXW33" s="149">
        <v>500</v>
      </c>
      <c r="EXX33" s="151" t="s">
        <v>460</v>
      </c>
      <c r="EXY33" s="168" t="s">
        <v>127</v>
      </c>
      <c r="EXZ33" s="149"/>
      <c r="EYA33" s="149">
        <v>500</v>
      </c>
      <c r="EYB33" s="151" t="s">
        <v>460</v>
      </c>
      <c r="EYC33" s="168" t="s">
        <v>127</v>
      </c>
      <c r="EYD33" s="149"/>
      <c r="EYE33" s="149">
        <v>500</v>
      </c>
      <c r="EYF33" s="151" t="s">
        <v>460</v>
      </c>
      <c r="EYG33" s="168" t="s">
        <v>127</v>
      </c>
      <c r="EYH33" s="149"/>
      <c r="EYI33" s="149">
        <v>500</v>
      </c>
      <c r="EYJ33" s="151" t="s">
        <v>460</v>
      </c>
      <c r="EYK33" s="168" t="s">
        <v>127</v>
      </c>
      <c r="EYL33" s="149"/>
      <c r="EYM33" s="149">
        <v>500</v>
      </c>
      <c r="EYN33" s="151" t="s">
        <v>460</v>
      </c>
      <c r="EYO33" s="168" t="s">
        <v>127</v>
      </c>
      <c r="EYP33" s="149"/>
      <c r="EYQ33" s="149">
        <v>500</v>
      </c>
      <c r="EYR33" s="151" t="s">
        <v>460</v>
      </c>
      <c r="EYS33" s="168" t="s">
        <v>127</v>
      </c>
      <c r="EYT33" s="149"/>
      <c r="EYU33" s="149">
        <v>500</v>
      </c>
      <c r="EYV33" s="151" t="s">
        <v>460</v>
      </c>
      <c r="EYW33" s="168" t="s">
        <v>127</v>
      </c>
      <c r="EYX33" s="149"/>
      <c r="EYY33" s="149">
        <v>500</v>
      </c>
      <c r="EYZ33" s="151" t="s">
        <v>460</v>
      </c>
      <c r="EZA33" s="168" t="s">
        <v>127</v>
      </c>
      <c r="EZB33" s="149"/>
      <c r="EZC33" s="149">
        <v>500</v>
      </c>
      <c r="EZD33" s="151" t="s">
        <v>460</v>
      </c>
      <c r="EZE33" s="168" t="s">
        <v>127</v>
      </c>
      <c r="EZF33" s="149"/>
      <c r="EZG33" s="149">
        <v>500</v>
      </c>
      <c r="EZH33" s="151" t="s">
        <v>460</v>
      </c>
      <c r="EZI33" s="168" t="s">
        <v>127</v>
      </c>
      <c r="EZJ33" s="149"/>
      <c r="EZK33" s="149">
        <v>500</v>
      </c>
      <c r="EZL33" s="151" t="s">
        <v>460</v>
      </c>
      <c r="EZM33" s="168" t="s">
        <v>127</v>
      </c>
      <c r="EZN33" s="149"/>
      <c r="EZO33" s="149">
        <v>500</v>
      </c>
      <c r="EZP33" s="151" t="s">
        <v>460</v>
      </c>
      <c r="EZQ33" s="168" t="s">
        <v>127</v>
      </c>
      <c r="EZR33" s="149"/>
      <c r="EZS33" s="149">
        <v>500</v>
      </c>
      <c r="EZT33" s="151" t="s">
        <v>460</v>
      </c>
      <c r="EZU33" s="168" t="s">
        <v>127</v>
      </c>
      <c r="EZV33" s="149"/>
      <c r="EZW33" s="149">
        <v>500</v>
      </c>
      <c r="EZX33" s="151" t="s">
        <v>460</v>
      </c>
      <c r="EZY33" s="168" t="s">
        <v>127</v>
      </c>
      <c r="EZZ33" s="149"/>
      <c r="FAA33" s="149">
        <v>500</v>
      </c>
      <c r="FAB33" s="151" t="s">
        <v>460</v>
      </c>
      <c r="FAC33" s="168" t="s">
        <v>127</v>
      </c>
      <c r="FAD33" s="149"/>
      <c r="FAE33" s="149">
        <v>500</v>
      </c>
      <c r="FAF33" s="151" t="s">
        <v>460</v>
      </c>
      <c r="FAG33" s="168" t="s">
        <v>127</v>
      </c>
      <c r="FAH33" s="149"/>
      <c r="FAI33" s="149">
        <v>500</v>
      </c>
      <c r="FAJ33" s="151" t="s">
        <v>460</v>
      </c>
      <c r="FAK33" s="168" t="s">
        <v>127</v>
      </c>
      <c r="FAL33" s="149"/>
      <c r="FAM33" s="149">
        <v>500</v>
      </c>
      <c r="FAN33" s="151" t="s">
        <v>460</v>
      </c>
      <c r="FAO33" s="168" t="s">
        <v>127</v>
      </c>
      <c r="FAP33" s="149"/>
      <c r="FAQ33" s="149">
        <v>500</v>
      </c>
      <c r="FAR33" s="151" t="s">
        <v>460</v>
      </c>
      <c r="FAS33" s="168" t="s">
        <v>127</v>
      </c>
      <c r="FAT33" s="149"/>
      <c r="FAU33" s="149">
        <v>500</v>
      </c>
      <c r="FAV33" s="151" t="s">
        <v>460</v>
      </c>
      <c r="FAW33" s="168" t="s">
        <v>127</v>
      </c>
      <c r="FAX33" s="149"/>
      <c r="FAY33" s="149">
        <v>500</v>
      </c>
      <c r="FAZ33" s="151" t="s">
        <v>460</v>
      </c>
      <c r="FBA33" s="168" t="s">
        <v>127</v>
      </c>
      <c r="FBB33" s="149"/>
      <c r="FBC33" s="149">
        <v>500</v>
      </c>
      <c r="FBD33" s="151" t="s">
        <v>460</v>
      </c>
      <c r="FBE33" s="168" t="s">
        <v>127</v>
      </c>
      <c r="FBF33" s="149"/>
      <c r="FBG33" s="149">
        <v>500</v>
      </c>
      <c r="FBH33" s="151" t="s">
        <v>460</v>
      </c>
      <c r="FBI33" s="168" t="s">
        <v>127</v>
      </c>
      <c r="FBJ33" s="149"/>
      <c r="FBK33" s="149">
        <v>500</v>
      </c>
      <c r="FBL33" s="151" t="s">
        <v>460</v>
      </c>
      <c r="FBM33" s="168" t="s">
        <v>127</v>
      </c>
      <c r="FBN33" s="149"/>
      <c r="FBO33" s="149">
        <v>500</v>
      </c>
      <c r="FBP33" s="151" t="s">
        <v>460</v>
      </c>
      <c r="FBQ33" s="168" t="s">
        <v>127</v>
      </c>
      <c r="FBR33" s="149"/>
      <c r="FBS33" s="149">
        <v>500</v>
      </c>
      <c r="FBT33" s="151" t="s">
        <v>460</v>
      </c>
      <c r="FBU33" s="168" t="s">
        <v>127</v>
      </c>
      <c r="FBV33" s="149"/>
      <c r="FBW33" s="149">
        <v>500</v>
      </c>
      <c r="FBX33" s="151" t="s">
        <v>460</v>
      </c>
      <c r="FBY33" s="168" t="s">
        <v>127</v>
      </c>
      <c r="FBZ33" s="149"/>
      <c r="FCA33" s="149">
        <v>500</v>
      </c>
      <c r="FCB33" s="151" t="s">
        <v>460</v>
      </c>
      <c r="FCC33" s="168" t="s">
        <v>127</v>
      </c>
      <c r="FCD33" s="149"/>
      <c r="FCE33" s="149">
        <v>500</v>
      </c>
      <c r="FCF33" s="151" t="s">
        <v>460</v>
      </c>
      <c r="FCG33" s="168" t="s">
        <v>127</v>
      </c>
      <c r="FCH33" s="149"/>
      <c r="FCI33" s="149">
        <v>500</v>
      </c>
      <c r="FCJ33" s="151" t="s">
        <v>460</v>
      </c>
      <c r="FCK33" s="168" t="s">
        <v>127</v>
      </c>
      <c r="FCL33" s="149"/>
      <c r="FCM33" s="149">
        <v>500</v>
      </c>
      <c r="FCN33" s="151" t="s">
        <v>460</v>
      </c>
      <c r="FCO33" s="168" t="s">
        <v>127</v>
      </c>
      <c r="FCP33" s="149"/>
      <c r="FCQ33" s="149">
        <v>500</v>
      </c>
      <c r="FCR33" s="151" t="s">
        <v>460</v>
      </c>
      <c r="FCS33" s="168" t="s">
        <v>127</v>
      </c>
      <c r="FCT33" s="149"/>
      <c r="FCU33" s="149">
        <v>500</v>
      </c>
      <c r="FCV33" s="151" t="s">
        <v>460</v>
      </c>
      <c r="FCW33" s="168" t="s">
        <v>127</v>
      </c>
      <c r="FCX33" s="149"/>
      <c r="FCY33" s="149">
        <v>500</v>
      </c>
      <c r="FCZ33" s="151" t="s">
        <v>460</v>
      </c>
      <c r="FDA33" s="168" t="s">
        <v>127</v>
      </c>
      <c r="FDB33" s="149"/>
      <c r="FDC33" s="149">
        <v>500</v>
      </c>
      <c r="FDD33" s="151" t="s">
        <v>460</v>
      </c>
      <c r="FDE33" s="168" t="s">
        <v>127</v>
      </c>
      <c r="FDF33" s="149"/>
      <c r="FDG33" s="149">
        <v>500</v>
      </c>
      <c r="FDH33" s="151" t="s">
        <v>460</v>
      </c>
      <c r="FDI33" s="168" t="s">
        <v>127</v>
      </c>
      <c r="FDJ33" s="149"/>
      <c r="FDK33" s="149">
        <v>500</v>
      </c>
      <c r="FDL33" s="151" t="s">
        <v>460</v>
      </c>
      <c r="FDM33" s="168" t="s">
        <v>127</v>
      </c>
      <c r="FDN33" s="149"/>
      <c r="FDO33" s="149">
        <v>500</v>
      </c>
      <c r="FDP33" s="151" t="s">
        <v>460</v>
      </c>
      <c r="FDQ33" s="168" t="s">
        <v>127</v>
      </c>
      <c r="FDR33" s="149"/>
      <c r="FDS33" s="149">
        <v>500</v>
      </c>
      <c r="FDT33" s="151" t="s">
        <v>460</v>
      </c>
      <c r="FDU33" s="168" t="s">
        <v>127</v>
      </c>
      <c r="FDV33" s="149"/>
      <c r="FDW33" s="149">
        <v>500</v>
      </c>
      <c r="FDX33" s="151" t="s">
        <v>460</v>
      </c>
      <c r="FDY33" s="168" t="s">
        <v>127</v>
      </c>
      <c r="FDZ33" s="149"/>
      <c r="FEA33" s="149">
        <v>500</v>
      </c>
      <c r="FEB33" s="151" t="s">
        <v>460</v>
      </c>
      <c r="FEC33" s="168" t="s">
        <v>127</v>
      </c>
      <c r="FED33" s="149"/>
      <c r="FEE33" s="149">
        <v>500</v>
      </c>
      <c r="FEF33" s="151" t="s">
        <v>460</v>
      </c>
      <c r="FEG33" s="168" t="s">
        <v>127</v>
      </c>
      <c r="FEH33" s="149"/>
      <c r="FEI33" s="149">
        <v>500</v>
      </c>
      <c r="FEJ33" s="151" t="s">
        <v>460</v>
      </c>
      <c r="FEK33" s="168" t="s">
        <v>127</v>
      </c>
      <c r="FEL33" s="149"/>
      <c r="FEM33" s="149">
        <v>500</v>
      </c>
      <c r="FEN33" s="151" t="s">
        <v>460</v>
      </c>
      <c r="FEO33" s="168" t="s">
        <v>127</v>
      </c>
      <c r="FEP33" s="149"/>
      <c r="FEQ33" s="149">
        <v>500</v>
      </c>
      <c r="FER33" s="151" t="s">
        <v>460</v>
      </c>
      <c r="FES33" s="168" t="s">
        <v>127</v>
      </c>
      <c r="FET33" s="149"/>
      <c r="FEU33" s="149">
        <v>500</v>
      </c>
      <c r="FEV33" s="151" t="s">
        <v>460</v>
      </c>
      <c r="FEW33" s="168" t="s">
        <v>127</v>
      </c>
      <c r="FEX33" s="149"/>
      <c r="FEY33" s="149">
        <v>500</v>
      </c>
      <c r="FEZ33" s="151" t="s">
        <v>460</v>
      </c>
      <c r="FFA33" s="168" t="s">
        <v>127</v>
      </c>
      <c r="FFB33" s="149"/>
      <c r="FFC33" s="149">
        <v>500</v>
      </c>
      <c r="FFD33" s="151" t="s">
        <v>460</v>
      </c>
      <c r="FFE33" s="168" t="s">
        <v>127</v>
      </c>
      <c r="FFF33" s="149"/>
      <c r="FFG33" s="149">
        <v>500</v>
      </c>
      <c r="FFH33" s="151" t="s">
        <v>460</v>
      </c>
      <c r="FFI33" s="168" t="s">
        <v>127</v>
      </c>
      <c r="FFJ33" s="149"/>
      <c r="FFK33" s="149">
        <v>500</v>
      </c>
      <c r="FFL33" s="151" t="s">
        <v>460</v>
      </c>
      <c r="FFM33" s="168" t="s">
        <v>127</v>
      </c>
      <c r="FFN33" s="149"/>
      <c r="FFO33" s="149">
        <v>500</v>
      </c>
      <c r="FFP33" s="151" t="s">
        <v>460</v>
      </c>
      <c r="FFQ33" s="168" t="s">
        <v>127</v>
      </c>
      <c r="FFR33" s="149"/>
      <c r="FFS33" s="149">
        <v>500</v>
      </c>
      <c r="FFT33" s="151" t="s">
        <v>460</v>
      </c>
      <c r="FFU33" s="168" t="s">
        <v>127</v>
      </c>
      <c r="FFV33" s="149"/>
      <c r="FFW33" s="149">
        <v>500</v>
      </c>
      <c r="FFX33" s="151" t="s">
        <v>460</v>
      </c>
      <c r="FFY33" s="168" t="s">
        <v>127</v>
      </c>
      <c r="FFZ33" s="149"/>
      <c r="FGA33" s="149">
        <v>500</v>
      </c>
      <c r="FGB33" s="151" t="s">
        <v>460</v>
      </c>
      <c r="FGC33" s="168" t="s">
        <v>127</v>
      </c>
      <c r="FGD33" s="149"/>
      <c r="FGE33" s="149">
        <v>500</v>
      </c>
      <c r="FGF33" s="151" t="s">
        <v>460</v>
      </c>
      <c r="FGG33" s="168" t="s">
        <v>127</v>
      </c>
      <c r="FGH33" s="149"/>
      <c r="FGI33" s="149">
        <v>500</v>
      </c>
      <c r="FGJ33" s="151" t="s">
        <v>460</v>
      </c>
      <c r="FGK33" s="168" t="s">
        <v>127</v>
      </c>
      <c r="FGL33" s="149"/>
      <c r="FGM33" s="149">
        <v>500</v>
      </c>
      <c r="FGN33" s="151" t="s">
        <v>460</v>
      </c>
      <c r="FGO33" s="168" t="s">
        <v>127</v>
      </c>
      <c r="FGP33" s="149"/>
      <c r="FGQ33" s="149">
        <v>500</v>
      </c>
      <c r="FGR33" s="151" t="s">
        <v>460</v>
      </c>
      <c r="FGS33" s="168" t="s">
        <v>127</v>
      </c>
      <c r="FGT33" s="149"/>
      <c r="FGU33" s="149">
        <v>500</v>
      </c>
      <c r="FGV33" s="151" t="s">
        <v>460</v>
      </c>
      <c r="FGW33" s="168" t="s">
        <v>127</v>
      </c>
      <c r="FGX33" s="149"/>
      <c r="FGY33" s="149">
        <v>500</v>
      </c>
      <c r="FGZ33" s="151" t="s">
        <v>460</v>
      </c>
      <c r="FHA33" s="168" t="s">
        <v>127</v>
      </c>
      <c r="FHB33" s="149"/>
      <c r="FHC33" s="149">
        <v>500</v>
      </c>
      <c r="FHD33" s="151" t="s">
        <v>460</v>
      </c>
      <c r="FHE33" s="168" t="s">
        <v>127</v>
      </c>
      <c r="FHF33" s="149"/>
      <c r="FHG33" s="149">
        <v>500</v>
      </c>
      <c r="FHH33" s="151" t="s">
        <v>460</v>
      </c>
      <c r="FHI33" s="168" t="s">
        <v>127</v>
      </c>
      <c r="FHJ33" s="149"/>
      <c r="FHK33" s="149">
        <v>500</v>
      </c>
      <c r="FHL33" s="151" t="s">
        <v>460</v>
      </c>
      <c r="FHM33" s="168" t="s">
        <v>127</v>
      </c>
      <c r="FHN33" s="149"/>
      <c r="FHO33" s="149">
        <v>500</v>
      </c>
      <c r="FHP33" s="151" t="s">
        <v>460</v>
      </c>
      <c r="FHQ33" s="168" t="s">
        <v>127</v>
      </c>
      <c r="FHR33" s="149"/>
      <c r="FHS33" s="149">
        <v>500</v>
      </c>
      <c r="FHT33" s="151" t="s">
        <v>460</v>
      </c>
      <c r="FHU33" s="168" t="s">
        <v>127</v>
      </c>
      <c r="FHV33" s="149"/>
      <c r="FHW33" s="149">
        <v>500</v>
      </c>
      <c r="FHX33" s="151" t="s">
        <v>460</v>
      </c>
      <c r="FHY33" s="168" t="s">
        <v>127</v>
      </c>
      <c r="FHZ33" s="149"/>
      <c r="FIA33" s="149">
        <v>500</v>
      </c>
      <c r="FIB33" s="151" t="s">
        <v>460</v>
      </c>
      <c r="FIC33" s="168" t="s">
        <v>127</v>
      </c>
      <c r="FID33" s="149"/>
      <c r="FIE33" s="149">
        <v>500</v>
      </c>
      <c r="FIF33" s="151" t="s">
        <v>460</v>
      </c>
      <c r="FIG33" s="168" t="s">
        <v>127</v>
      </c>
      <c r="FIH33" s="149"/>
      <c r="FII33" s="149">
        <v>500</v>
      </c>
      <c r="FIJ33" s="151" t="s">
        <v>460</v>
      </c>
      <c r="FIK33" s="168" t="s">
        <v>127</v>
      </c>
      <c r="FIL33" s="149"/>
      <c r="FIM33" s="149">
        <v>500</v>
      </c>
      <c r="FIN33" s="151" t="s">
        <v>460</v>
      </c>
      <c r="FIO33" s="168" t="s">
        <v>127</v>
      </c>
      <c r="FIP33" s="149"/>
      <c r="FIQ33" s="149">
        <v>500</v>
      </c>
      <c r="FIR33" s="151" t="s">
        <v>460</v>
      </c>
      <c r="FIS33" s="168" t="s">
        <v>127</v>
      </c>
      <c r="FIT33" s="149"/>
      <c r="FIU33" s="149">
        <v>500</v>
      </c>
      <c r="FIV33" s="151" t="s">
        <v>460</v>
      </c>
      <c r="FIW33" s="168" t="s">
        <v>127</v>
      </c>
      <c r="FIX33" s="149"/>
      <c r="FIY33" s="149">
        <v>500</v>
      </c>
      <c r="FIZ33" s="151" t="s">
        <v>460</v>
      </c>
      <c r="FJA33" s="168" t="s">
        <v>127</v>
      </c>
      <c r="FJB33" s="149"/>
      <c r="FJC33" s="149">
        <v>500</v>
      </c>
      <c r="FJD33" s="151" t="s">
        <v>460</v>
      </c>
      <c r="FJE33" s="168" t="s">
        <v>127</v>
      </c>
      <c r="FJF33" s="149"/>
      <c r="FJG33" s="149">
        <v>500</v>
      </c>
      <c r="FJH33" s="151" t="s">
        <v>460</v>
      </c>
      <c r="FJI33" s="168" t="s">
        <v>127</v>
      </c>
      <c r="FJJ33" s="149"/>
      <c r="FJK33" s="149">
        <v>500</v>
      </c>
      <c r="FJL33" s="151" t="s">
        <v>460</v>
      </c>
      <c r="FJM33" s="168" t="s">
        <v>127</v>
      </c>
      <c r="FJN33" s="149"/>
      <c r="FJO33" s="149">
        <v>500</v>
      </c>
      <c r="FJP33" s="151" t="s">
        <v>460</v>
      </c>
      <c r="FJQ33" s="168" t="s">
        <v>127</v>
      </c>
      <c r="FJR33" s="149"/>
      <c r="FJS33" s="149">
        <v>500</v>
      </c>
      <c r="FJT33" s="151" t="s">
        <v>460</v>
      </c>
      <c r="FJU33" s="168" t="s">
        <v>127</v>
      </c>
      <c r="FJV33" s="149"/>
      <c r="FJW33" s="149">
        <v>500</v>
      </c>
      <c r="FJX33" s="151" t="s">
        <v>460</v>
      </c>
      <c r="FJY33" s="168" t="s">
        <v>127</v>
      </c>
      <c r="FJZ33" s="149"/>
      <c r="FKA33" s="149">
        <v>500</v>
      </c>
      <c r="FKB33" s="151" t="s">
        <v>460</v>
      </c>
      <c r="FKC33" s="168" t="s">
        <v>127</v>
      </c>
      <c r="FKD33" s="149"/>
      <c r="FKE33" s="149">
        <v>500</v>
      </c>
      <c r="FKF33" s="151" t="s">
        <v>460</v>
      </c>
      <c r="FKG33" s="168" t="s">
        <v>127</v>
      </c>
      <c r="FKH33" s="149"/>
      <c r="FKI33" s="149">
        <v>500</v>
      </c>
      <c r="FKJ33" s="151" t="s">
        <v>460</v>
      </c>
      <c r="FKK33" s="168" t="s">
        <v>127</v>
      </c>
      <c r="FKL33" s="149"/>
      <c r="FKM33" s="149">
        <v>500</v>
      </c>
      <c r="FKN33" s="151" t="s">
        <v>460</v>
      </c>
      <c r="FKO33" s="168" t="s">
        <v>127</v>
      </c>
      <c r="FKP33" s="149"/>
      <c r="FKQ33" s="149">
        <v>500</v>
      </c>
      <c r="FKR33" s="151" t="s">
        <v>460</v>
      </c>
      <c r="FKS33" s="168" t="s">
        <v>127</v>
      </c>
      <c r="FKT33" s="149"/>
      <c r="FKU33" s="149">
        <v>500</v>
      </c>
      <c r="FKV33" s="151" t="s">
        <v>460</v>
      </c>
      <c r="FKW33" s="168" t="s">
        <v>127</v>
      </c>
      <c r="FKX33" s="149"/>
      <c r="FKY33" s="149">
        <v>500</v>
      </c>
      <c r="FKZ33" s="151" t="s">
        <v>460</v>
      </c>
      <c r="FLA33" s="168" t="s">
        <v>127</v>
      </c>
      <c r="FLB33" s="149"/>
      <c r="FLC33" s="149">
        <v>500</v>
      </c>
      <c r="FLD33" s="151" t="s">
        <v>460</v>
      </c>
      <c r="FLE33" s="168" t="s">
        <v>127</v>
      </c>
      <c r="FLF33" s="149"/>
      <c r="FLG33" s="149">
        <v>500</v>
      </c>
      <c r="FLH33" s="151" t="s">
        <v>460</v>
      </c>
      <c r="FLI33" s="168" t="s">
        <v>127</v>
      </c>
      <c r="FLJ33" s="149"/>
      <c r="FLK33" s="149">
        <v>500</v>
      </c>
      <c r="FLL33" s="151" t="s">
        <v>460</v>
      </c>
      <c r="FLM33" s="168" t="s">
        <v>127</v>
      </c>
      <c r="FLN33" s="149"/>
      <c r="FLO33" s="149">
        <v>500</v>
      </c>
      <c r="FLP33" s="151" t="s">
        <v>460</v>
      </c>
      <c r="FLQ33" s="168" t="s">
        <v>127</v>
      </c>
      <c r="FLR33" s="149"/>
      <c r="FLS33" s="149">
        <v>500</v>
      </c>
      <c r="FLT33" s="151" t="s">
        <v>460</v>
      </c>
      <c r="FLU33" s="168" t="s">
        <v>127</v>
      </c>
      <c r="FLV33" s="149"/>
      <c r="FLW33" s="149">
        <v>500</v>
      </c>
      <c r="FLX33" s="151" t="s">
        <v>460</v>
      </c>
      <c r="FLY33" s="168" t="s">
        <v>127</v>
      </c>
      <c r="FLZ33" s="149"/>
      <c r="FMA33" s="149">
        <v>500</v>
      </c>
      <c r="FMB33" s="151" t="s">
        <v>460</v>
      </c>
      <c r="FMC33" s="168" t="s">
        <v>127</v>
      </c>
      <c r="FMD33" s="149"/>
      <c r="FME33" s="149">
        <v>500</v>
      </c>
      <c r="FMF33" s="151" t="s">
        <v>460</v>
      </c>
      <c r="FMG33" s="168" t="s">
        <v>127</v>
      </c>
      <c r="FMH33" s="149"/>
      <c r="FMI33" s="149">
        <v>500</v>
      </c>
      <c r="FMJ33" s="151" t="s">
        <v>460</v>
      </c>
      <c r="FMK33" s="168" t="s">
        <v>127</v>
      </c>
      <c r="FML33" s="149"/>
      <c r="FMM33" s="149">
        <v>500</v>
      </c>
      <c r="FMN33" s="151" t="s">
        <v>460</v>
      </c>
      <c r="FMO33" s="168" t="s">
        <v>127</v>
      </c>
      <c r="FMP33" s="149"/>
      <c r="FMQ33" s="149">
        <v>500</v>
      </c>
      <c r="FMR33" s="151" t="s">
        <v>460</v>
      </c>
      <c r="FMS33" s="168" t="s">
        <v>127</v>
      </c>
      <c r="FMT33" s="149"/>
      <c r="FMU33" s="149">
        <v>500</v>
      </c>
      <c r="FMV33" s="151" t="s">
        <v>460</v>
      </c>
      <c r="FMW33" s="168" t="s">
        <v>127</v>
      </c>
      <c r="FMX33" s="149"/>
      <c r="FMY33" s="149">
        <v>500</v>
      </c>
      <c r="FMZ33" s="151" t="s">
        <v>460</v>
      </c>
      <c r="FNA33" s="168" t="s">
        <v>127</v>
      </c>
      <c r="FNB33" s="149"/>
      <c r="FNC33" s="149">
        <v>500</v>
      </c>
      <c r="FND33" s="151" t="s">
        <v>460</v>
      </c>
      <c r="FNE33" s="168" t="s">
        <v>127</v>
      </c>
      <c r="FNF33" s="149"/>
      <c r="FNG33" s="149">
        <v>500</v>
      </c>
      <c r="FNH33" s="151" t="s">
        <v>460</v>
      </c>
      <c r="FNI33" s="168" t="s">
        <v>127</v>
      </c>
      <c r="FNJ33" s="149"/>
      <c r="FNK33" s="149">
        <v>500</v>
      </c>
      <c r="FNL33" s="151" t="s">
        <v>460</v>
      </c>
      <c r="FNM33" s="168" t="s">
        <v>127</v>
      </c>
      <c r="FNN33" s="149"/>
      <c r="FNO33" s="149">
        <v>500</v>
      </c>
      <c r="FNP33" s="151" t="s">
        <v>460</v>
      </c>
      <c r="FNQ33" s="168" t="s">
        <v>127</v>
      </c>
      <c r="FNR33" s="149"/>
      <c r="FNS33" s="149">
        <v>500</v>
      </c>
      <c r="FNT33" s="151" t="s">
        <v>460</v>
      </c>
      <c r="FNU33" s="168" t="s">
        <v>127</v>
      </c>
      <c r="FNV33" s="149"/>
      <c r="FNW33" s="149">
        <v>500</v>
      </c>
      <c r="FNX33" s="151" t="s">
        <v>460</v>
      </c>
      <c r="FNY33" s="168" t="s">
        <v>127</v>
      </c>
      <c r="FNZ33" s="149"/>
      <c r="FOA33" s="149">
        <v>500</v>
      </c>
      <c r="FOB33" s="151" t="s">
        <v>460</v>
      </c>
      <c r="FOC33" s="168" t="s">
        <v>127</v>
      </c>
      <c r="FOD33" s="149"/>
      <c r="FOE33" s="149">
        <v>500</v>
      </c>
      <c r="FOF33" s="151" t="s">
        <v>460</v>
      </c>
      <c r="FOG33" s="168" t="s">
        <v>127</v>
      </c>
      <c r="FOH33" s="149"/>
      <c r="FOI33" s="149">
        <v>500</v>
      </c>
      <c r="FOJ33" s="151" t="s">
        <v>460</v>
      </c>
      <c r="FOK33" s="168" t="s">
        <v>127</v>
      </c>
      <c r="FOL33" s="149"/>
      <c r="FOM33" s="149">
        <v>500</v>
      </c>
      <c r="FON33" s="151" t="s">
        <v>460</v>
      </c>
      <c r="FOO33" s="168" t="s">
        <v>127</v>
      </c>
      <c r="FOP33" s="149"/>
      <c r="FOQ33" s="149">
        <v>500</v>
      </c>
      <c r="FOR33" s="151" t="s">
        <v>460</v>
      </c>
      <c r="FOS33" s="168" t="s">
        <v>127</v>
      </c>
      <c r="FOT33" s="149"/>
      <c r="FOU33" s="149">
        <v>500</v>
      </c>
      <c r="FOV33" s="151" t="s">
        <v>460</v>
      </c>
      <c r="FOW33" s="168" t="s">
        <v>127</v>
      </c>
      <c r="FOX33" s="149"/>
      <c r="FOY33" s="149">
        <v>500</v>
      </c>
      <c r="FOZ33" s="151" t="s">
        <v>460</v>
      </c>
      <c r="FPA33" s="168" t="s">
        <v>127</v>
      </c>
      <c r="FPB33" s="149"/>
      <c r="FPC33" s="149">
        <v>500</v>
      </c>
      <c r="FPD33" s="151" t="s">
        <v>460</v>
      </c>
      <c r="FPE33" s="168" t="s">
        <v>127</v>
      </c>
      <c r="FPF33" s="149"/>
      <c r="FPG33" s="149">
        <v>500</v>
      </c>
      <c r="FPH33" s="151" t="s">
        <v>460</v>
      </c>
      <c r="FPI33" s="168" t="s">
        <v>127</v>
      </c>
      <c r="FPJ33" s="149"/>
      <c r="FPK33" s="149">
        <v>500</v>
      </c>
      <c r="FPL33" s="151" t="s">
        <v>460</v>
      </c>
      <c r="FPM33" s="168" t="s">
        <v>127</v>
      </c>
      <c r="FPN33" s="149"/>
      <c r="FPO33" s="149">
        <v>500</v>
      </c>
      <c r="FPP33" s="151" t="s">
        <v>460</v>
      </c>
      <c r="FPQ33" s="168" t="s">
        <v>127</v>
      </c>
      <c r="FPR33" s="149"/>
      <c r="FPS33" s="149">
        <v>500</v>
      </c>
      <c r="FPT33" s="151" t="s">
        <v>460</v>
      </c>
      <c r="FPU33" s="168" t="s">
        <v>127</v>
      </c>
      <c r="FPV33" s="149"/>
      <c r="FPW33" s="149">
        <v>500</v>
      </c>
      <c r="FPX33" s="151" t="s">
        <v>460</v>
      </c>
      <c r="FPY33" s="168" t="s">
        <v>127</v>
      </c>
      <c r="FPZ33" s="149"/>
      <c r="FQA33" s="149">
        <v>500</v>
      </c>
      <c r="FQB33" s="151" t="s">
        <v>460</v>
      </c>
      <c r="FQC33" s="168" t="s">
        <v>127</v>
      </c>
      <c r="FQD33" s="149"/>
      <c r="FQE33" s="149">
        <v>500</v>
      </c>
      <c r="FQF33" s="151" t="s">
        <v>460</v>
      </c>
      <c r="FQG33" s="168" t="s">
        <v>127</v>
      </c>
      <c r="FQH33" s="149"/>
      <c r="FQI33" s="149">
        <v>500</v>
      </c>
      <c r="FQJ33" s="151" t="s">
        <v>460</v>
      </c>
      <c r="FQK33" s="168" t="s">
        <v>127</v>
      </c>
      <c r="FQL33" s="149"/>
      <c r="FQM33" s="149">
        <v>500</v>
      </c>
      <c r="FQN33" s="151" t="s">
        <v>460</v>
      </c>
      <c r="FQO33" s="168" t="s">
        <v>127</v>
      </c>
      <c r="FQP33" s="149"/>
      <c r="FQQ33" s="149">
        <v>500</v>
      </c>
      <c r="FQR33" s="151" t="s">
        <v>460</v>
      </c>
      <c r="FQS33" s="168" t="s">
        <v>127</v>
      </c>
      <c r="FQT33" s="149"/>
      <c r="FQU33" s="149">
        <v>500</v>
      </c>
      <c r="FQV33" s="151" t="s">
        <v>460</v>
      </c>
      <c r="FQW33" s="168" t="s">
        <v>127</v>
      </c>
      <c r="FQX33" s="149"/>
      <c r="FQY33" s="149">
        <v>500</v>
      </c>
      <c r="FQZ33" s="151" t="s">
        <v>460</v>
      </c>
      <c r="FRA33" s="168" t="s">
        <v>127</v>
      </c>
      <c r="FRB33" s="149"/>
      <c r="FRC33" s="149">
        <v>500</v>
      </c>
      <c r="FRD33" s="151" t="s">
        <v>460</v>
      </c>
      <c r="FRE33" s="168" t="s">
        <v>127</v>
      </c>
      <c r="FRF33" s="149"/>
      <c r="FRG33" s="149">
        <v>500</v>
      </c>
      <c r="FRH33" s="151" t="s">
        <v>460</v>
      </c>
      <c r="FRI33" s="168" t="s">
        <v>127</v>
      </c>
      <c r="FRJ33" s="149"/>
      <c r="FRK33" s="149">
        <v>500</v>
      </c>
      <c r="FRL33" s="151" t="s">
        <v>460</v>
      </c>
      <c r="FRM33" s="168" t="s">
        <v>127</v>
      </c>
      <c r="FRN33" s="149"/>
      <c r="FRO33" s="149">
        <v>500</v>
      </c>
      <c r="FRP33" s="151" t="s">
        <v>460</v>
      </c>
      <c r="FRQ33" s="168" t="s">
        <v>127</v>
      </c>
      <c r="FRR33" s="149"/>
      <c r="FRS33" s="149">
        <v>500</v>
      </c>
      <c r="FRT33" s="151" t="s">
        <v>460</v>
      </c>
      <c r="FRU33" s="168" t="s">
        <v>127</v>
      </c>
      <c r="FRV33" s="149"/>
      <c r="FRW33" s="149">
        <v>500</v>
      </c>
      <c r="FRX33" s="151" t="s">
        <v>460</v>
      </c>
      <c r="FRY33" s="168" t="s">
        <v>127</v>
      </c>
      <c r="FRZ33" s="149"/>
      <c r="FSA33" s="149">
        <v>500</v>
      </c>
      <c r="FSB33" s="151" t="s">
        <v>460</v>
      </c>
      <c r="FSC33" s="168" t="s">
        <v>127</v>
      </c>
      <c r="FSD33" s="149"/>
      <c r="FSE33" s="149">
        <v>500</v>
      </c>
      <c r="FSF33" s="151" t="s">
        <v>460</v>
      </c>
      <c r="FSG33" s="168" t="s">
        <v>127</v>
      </c>
      <c r="FSH33" s="149"/>
      <c r="FSI33" s="149">
        <v>500</v>
      </c>
      <c r="FSJ33" s="151" t="s">
        <v>460</v>
      </c>
      <c r="FSK33" s="168" t="s">
        <v>127</v>
      </c>
      <c r="FSL33" s="149"/>
      <c r="FSM33" s="149">
        <v>500</v>
      </c>
      <c r="FSN33" s="151" t="s">
        <v>460</v>
      </c>
      <c r="FSO33" s="168" t="s">
        <v>127</v>
      </c>
      <c r="FSP33" s="149"/>
      <c r="FSQ33" s="149">
        <v>500</v>
      </c>
      <c r="FSR33" s="151" t="s">
        <v>460</v>
      </c>
      <c r="FSS33" s="168" t="s">
        <v>127</v>
      </c>
      <c r="FST33" s="149"/>
      <c r="FSU33" s="149">
        <v>500</v>
      </c>
      <c r="FSV33" s="151" t="s">
        <v>460</v>
      </c>
      <c r="FSW33" s="168" t="s">
        <v>127</v>
      </c>
      <c r="FSX33" s="149"/>
      <c r="FSY33" s="149">
        <v>500</v>
      </c>
      <c r="FSZ33" s="151" t="s">
        <v>460</v>
      </c>
      <c r="FTA33" s="168" t="s">
        <v>127</v>
      </c>
      <c r="FTB33" s="149"/>
      <c r="FTC33" s="149">
        <v>500</v>
      </c>
      <c r="FTD33" s="151" t="s">
        <v>460</v>
      </c>
      <c r="FTE33" s="168" t="s">
        <v>127</v>
      </c>
      <c r="FTF33" s="149"/>
      <c r="FTG33" s="149">
        <v>500</v>
      </c>
      <c r="FTH33" s="151" t="s">
        <v>460</v>
      </c>
      <c r="FTI33" s="168" t="s">
        <v>127</v>
      </c>
      <c r="FTJ33" s="149"/>
      <c r="FTK33" s="149">
        <v>500</v>
      </c>
      <c r="FTL33" s="151" t="s">
        <v>460</v>
      </c>
      <c r="FTM33" s="168" t="s">
        <v>127</v>
      </c>
      <c r="FTN33" s="149"/>
      <c r="FTO33" s="149">
        <v>500</v>
      </c>
      <c r="FTP33" s="151" t="s">
        <v>460</v>
      </c>
      <c r="FTQ33" s="168" t="s">
        <v>127</v>
      </c>
      <c r="FTR33" s="149"/>
      <c r="FTS33" s="149">
        <v>500</v>
      </c>
      <c r="FTT33" s="151" t="s">
        <v>460</v>
      </c>
      <c r="FTU33" s="168" t="s">
        <v>127</v>
      </c>
      <c r="FTV33" s="149"/>
      <c r="FTW33" s="149">
        <v>500</v>
      </c>
      <c r="FTX33" s="151" t="s">
        <v>460</v>
      </c>
      <c r="FTY33" s="168" t="s">
        <v>127</v>
      </c>
      <c r="FTZ33" s="149"/>
      <c r="FUA33" s="149">
        <v>500</v>
      </c>
      <c r="FUB33" s="151" t="s">
        <v>460</v>
      </c>
      <c r="FUC33" s="168" t="s">
        <v>127</v>
      </c>
      <c r="FUD33" s="149"/>
      <c r="FUE33" s="149">
        <v>500</v>
      </c>
      <c r="FUF33" s="151" t="s">
        <v>460</v>
      </c>
      <c r="FUG33" s="168" t="s">
        <v>127</v>
      </c>
      <c r="FUH33" s="149"/>
      <c r="FUI33" s="149">
        <v>500</v>
      </c>
      <c r="FUJ33" s="151" t="s">
        <v>460</v>
      </c>
      <c r="FUK33" s="168" t="s">
        <v>127</v>
      </c>
      <c r="FUL33" s="149"/>
      <c r="FUM33" s="149">
        <v>500</v>
      </c>
      <c r="FUN33" s="151" t="s">
        <v>460</v>
      </c>
      <c r="FUO33" s="168" t="s">
        <v>127</v>
      </c>
      <c r="FUP33" s="149"/>
      <c r="FUQ33" s="149">
        <v>500</v>
      </c>
      <c r="FUR33" s="151" t="s">
        <v>460</v>
      </c>
      <c r="FUS33" s="168" t="s">
        <v>127</v>
      </c>
      <c r="FUT33" s="149"/>
      <c r="FUU33" s="149">
        <v>500</v>
      </c>
      <c r="FUV33" s="151" t="s">
        <v>460</v>
      </c>
      <c r="FUW33" s="168" t="s">
        <v>127</v>
      </c>
      <c r="FUX33" s="149"/>
      <c r="FUY33" s="149">
        <v>500</v>
      </c>
      <c r="FUZ33" s="151" t="s">
        <v>460</v>
      </c>
      <c r="FVA33" s="168" t="s">
        <v>127</v>
      </c>
      <c r="FVB33" s="149"/>
      <c r="FVC33" s="149">
        <v>500</v>
      </c>
      <c r="FVD33" s="151" t="s">
        <v>460</v>
      </c>
      <c r="FVE33" s="168" t="s">
        <v>127</v>
      </c>
      <c r="FVF33" s="149"/>
      <c r="FVG33" s="149">
        <v>500</v>
      </c>
      <c r="FVH33" s="151" t="s">
        <v>460</v>
      </c>
      <c r="FVI33" s="168" t="s">
        <v>127</v>
      </c>
      <c r="FVJ33" s="149"/>
      <c r="FVK33" s="149">
        <v>500</v>
      </c>
      <c r="FVL33" s="151" t="s">
        <v>460</v>
      </c>
      <c r="FVM33" s="168" t="s">
        <v>127</v>
      </c>
      <c r="FVN33" s="149"/>
      <c r="FVO33" s="149">
        <v>500</v>
      </c>
      <c r="FVP33" s="151" t="s">
        <v>460</v>
      </c>
      <c r="FVQ33" s="168" t="s">
        <v>127</v>
      </c>
      <c r="FVR33" s="149"/>
      <c r="FVS33" s="149">
        <v>500</v>
      </c>
      <c r="FVT33" s="151" t="s">
        <v>460</v>
      </c>
      <c r="FVU33" s="168" t="s">
        <v>127</v>
      </c>
      <c r="FVV33" s="149"/>
      <c r="FVW33" s="149">
        <v>500</v>
      </c>
      <c r="FVX33" s="151" t="s">
        <v>460</v>
      </c>
      <c r="FVY33" s="168" t="s">
        <v>127</v>
      </c>
      <c r="FVZ33" s="149"/>
      <c r="FWA33" s="149">
        <v>500</v>
      </c>
      <c r="FWB33" s="151" t="s">
        <v>460</v>
      </c>
      <c r="FWC33" s="168" t="s">
        <v>127</v>
      </c>
      <c r="FWD33" s="149"/>
      <c r="FWE33" s="149">
        <v>500</v>
      </c>
      <c r="FWF33" s="151" t="s">
        <v>460</v>
      </c>
      <c r="FWG33" s="168" t="s">
        <v>127</v>
      </c>
      <c r="FWH33" s="149"/>
      <c r="FWI33" s="149">
        <v>500</v>
      </c>
      <c r="FWJ33" s="151" t="s">
        <v>460</v>
      </c>
      <c r="FWK33" s="168" t="s">
        <v>127</v>
      </c>
      <c r="FWL33" s="149"/>
      <c r="FWM33" s="149">
        <v>500</v>
      </c>
      <c r="FWN33" s="151" t="s">
        <v>460</v>
      </c>
      <c r="FWO33" s="168" t="s">
        <v>127</v>
      </c>
      <c r="FWP33" s="149"/>
      <c r="FWQ33" s="149">
        <v>500</v>
      </c>
      <c r="FWR33" s="151" t="s">
        <v>460</v>
      </c>
      <c r="FWS33" s="168" t="s">
        <v>127</v>
      </c>
      <c r="FWT33" s="149"/>
      <c r="FWU33" s="149">
        <v>500</v>
      </c>
      <c r="FWV33" s="151" t="s">
        <v>460</v>
      </c>
      <c r="FWW33" s="168" t="s">
        <v>127</v>
      </c>
      <c r="FWX33" s="149"/>
      <c r="FWY33" s="149">
        <v>500</v>
      </c>
      <c r="FWZ33" s="151" t="s">
        <v>460</v>
      </c>
      <c r="FXA33" s="168" t="s">
        <v>127</v>
      </c>
      <c r="FXB33" s="149"/>
      <c r="FXC33" s="149">
        <v>500</v>
      </c>
      <c r="FXD33" s="151" t="s">
        <v>460</v>
      </c>
      <c r="FXE33" s="168" t="s">
        <v>127</v>
      </c>
      <c r="FXF33" s="149"/>
      <c r="FXG33" s="149">
        <v>500</v>
      </c>
      <c r="FXH33" s="151" t="s">
        <v>460</v>
      </c>
      <c r="FXI33" s="168" t="s">
        <v>127</v>
      </c>
      <c r="FXJ33" s="149"/>
      <c r="FXK33" s="149">
        <v>500</v>
      </c>
      <c r="FXL33" s="151" t="s">
        <v>460</v>
      </c>
      <c r="FXM33" s="168" t="s">
        <v>127</v>
      </c>
      <c r="FXN33" s="149"/>
      <c r="FXO33" s="149">
        <v>500</v>
      </c>
      <c r="FXP33" s="151" t="s">
        <v>460</v>
      </c>
      <c r="FXQ33" s="168" t="s">
        <v>127</v>
      </c>
      <c r="FXR33" s="149"/>
      <c r="FXS33" s="149">
        <v>500</v>
      </c>
      <c r="FXT33" s="151" t="s">
        <v>460</v>
      </c>
      <c r="FXU33" s="168" t="s">
        <v>127</v>
      </c>
      <c r="FXV33" s="149"/>
      <c r="FXW33" s="149">
        <v>500</v>
      </c>
      <c r="FXX33" s="151" t="s">
        <v>460</v>
      </c>
      <c r="FXY33" s="168" t="s">
        <v>127</v>
      </c>
      <c r="FXZ33" s="149"/>
      <c r="FYA33" s="149">
        <v>500</v>
      </c>
      <c r="FYB33" s="151" t="s">
        <v>460</v>
      </c>
      <c r="FYC33" s="168" t="s">
        <v>127</v>
      </c>
      <c r="FYD33" s="149"/>
      <c r="FYE33" s="149">
        <v>500</v>
      </c>
      <c r="FYF33" s="151" t="s">
        <v>460</v>
      </c>
      <c r="FYG33" s="168" t="s">
        <v>127</v>
      </c>
      <c r="FYH33" s="149"/>
      <c r="FYI33" s="149">
        <v>500</v>
      </c>
      <c r="FYJ33" s="151" t="s">
        <v>460</v>
      </c>
      <c r="FYK33" s="168" t="s">
        <v>127</v>
      </c>
      <c r="FYL33" s="149"/>
      <c r="FYM33" s="149">
        <v>500</v>
      </c>
      <c r="FYN33" s="151" t="s">
        <v>460</v>
      </c>
      <c r="FYO33" s="168" t="s">
        <v>127</v>
      </c>
      <c r="FYP33" s="149"/>
      <c r="FYQ33" s="149">
        <v>500</v>
      </c>
      <c r="FYR33" s="151" t="s">
        <v>460</v>
      </c>
      <c r="FYS33" s="168" t="s">
        <v>127</v>
      </c>
      <c r="FYT33" s="149"/>
      <c r="FYU33" s="149">
        <v>500</v>
      </c>
      <c r="FYV33" s="151" t="s">
        <v>460</v>
      </c>
      <c r="FYW33" s="168" t="s">
        <v>127</v>
      </c>
      <c r="FYX33" s="149"/>
      <c r="FYY33" s="149">
        <v>500</v>
      </c>
      <c r="FYZ33" s="151" t="s">
        <v>460</v>
      </c>
      <c r="FZA33" s="168" t="s">
        <v>127</v>
      </c>
      <c r="FZB33" s="149"/>
      <c r="FZC33" s="149">
        <v>500</v>
      </c>
      <c r="FZD33" s="151" t="s">
        <v>460</v>
      </c>
      <c r="FZE33" s="168" t="s">
        <v>127</v>
      </c>
      <c r="FZF33" s="149"/>
      <c r="FZG33" s="149">
        <v>500</v>
      </c>
      <c r="FZH33" s="151" t="s">
        <v>460</v>
      </c>
      <c r="FZI33" s="168" t="s">
        <v>127</v>
      </c>
      <c r="FZJ33" s="149"/>
      <c r="FZK33" s="149">
        <v>500</v>
      </c>
      <c r="FZL33" s="151" t="s">
        <v>460</v>
      </c>
      <c r="FZM33" s="168" t="s">
        <v>127</v>
      </c>
      <c r="FZN33" s="149"/>
      <c r="FZO33" s="149">
        <v>500</v>
      </c>
      <c r="FZP33" s="151" t="s">
        <v>460</v>
      </c>
      <c r="FZQ33" s="168" t="s">
        <v>127</v>
      </c>
      <c r="FZR33" s="149"/>
      <c r="FZS33" s="149">
        <v>500</v>
      </c>
      <c r="FZT33" s="151" t="s">
        <v>460</v>
      </c>
      <c r="FZU33" s="168" t="s">
        <v>127</v>
      </c>
      <c r="FZV33" s="149"/>
      <c r="FZW33" s="149">
        <v>500</v>
      </c>
      <c r="FZX33" s="151" t="s">
        <v>460</v>
      </c>
      <c r="FZY33" s="168" t="s">
        <v>127</v>
      </c>
      <c r="FZZ33" s="149"/>
      <c r="GAA33" s="149">
        <v>500</v>
      </c>
      <c r="GAB33" s="151" t="s">
        <v>460</v>
      </c>
      <c r="GAC33" s="168" t="s">
        <v>127</v>
      </c>
      <c r="GAD33" s="149"/>
      <c r="GAE33" s="149">
        <v>500</v>
      </c>
      <c r="GAF33" s="151" t="s">
        <v>460</v>
      </c>
      <c r="GAG33" s="168" t="s">
        <v>127</v>
      </c>
      <c r="GAH33" s="149"/>
      <c r="GAI33" s="149">
        <v>500</v>
      </c>
      <c r="GAJ33" s="151" t="s">
        <v>460</v>
      </c>
      <c r="GAK33" s="168" t="s">
        <v>127</v>
      </c>
      <c r="GAL33" s="149"/>
      <c r="GAM33" s="149">
        <v>500</v>
      </c>
      <c r="GAN33" s="151" t="s">
        <v>460</v>
      </c>
      <c r="GAO33" s="168" t="s">
        <v>127</v>
      </c>
      <c r="GAP33" s="149"/>
      <c r="GAQ33" s="149">
        <v>500</v>
      </c>
      <c r="GAR33" s="151" t="s">
        <v>460</v>
      </c>
      <c r="GAS33" s="168" t="s">
        <v>127</v>
      </c>
      <c r="GAT33" s="149"/>
      <c r="GAU33" s="149">
        <v>500</v>
      </c>
      <c r="GAV33" s="151" t="s">
        <v>460</v>
      </c>
      <c r="GAW33" s="168" t="s">
        <v>127</v>
      </c>
      <c r="GAX33" s="149"/>
      <c r="GAY33" s="149">
        <v>500</v>
      </c>
      <c r="GAZ33" s="151" t="s">
        <v>460</v>
      </c>
      <c r="GBA33" s="168" t="s">
        <v>127</v>
      </c>
      <c r="GBB33" s="149"/>
      <c r="GBC33" s="149">
        <v>500</v>
      </c>
      <c r="GBD33" s="151" t="s">
        <v>460</v>
      </c>
      <c r="GBE33" s="168" t="s">
        <v>127</v>
      </c>
      <c r="GBF33" s="149"/>
      <c r="GBG33" s="149">
        <v>500</v>
      </c>
      <c r="GBH33" s="151" t="s">
        <v>460</v>
      </c>
      <c r="GBI33" s="168" t="s">
        <v>127</v>
      </c>
      <c r="GBJ33" s="149"/>
      <c r="GBK33" s="149">
        <v>500</v>
      </c>
      <c r="GBL33" s="151" t="s">
        <v>460</v>
      </c>
      <c r="GBM33" s="168" t="s">
        <v>127</v>
      </c>
      <c r="GBN33" s="149"/>
      <c r="GBO33" s="149">
        <v>500</v>
      </c>
      <c r="GBP33" s="151" t="s">
        <v>460</v>
      </c>
      <c r="GBQ33" s="168" t="s">
        <v>127</v>
      </c>
      <c r="GBR33" s="149"/>
      <c r="GBS33" s="149">
        <v>500</v>
      </c>
      <c r="GBT33" s="151" t="s">
        <v>460</v>
      </c>
      <c r="GBU33" s="168" t="s">
        <v>127</v>
      </c>
      <c r="GBV33" s="149"/>
      <c r="GBW33" s="149">
        <v>500</v>
      </c>
      <c r="GBX33" s="151" t="s">
        <v>460</v>
      </c>
      <c r="GBY33" s="168" t="s">
        <v>127</v>
      </c>
      <c r="GBZ33" s="149"/>
      <c r="GCA33" s="149">
        <v>500</v>
      </c>
      <c r="GCB33" s="151" t="s">
        <v>460</v>
      </c>
      <c r="GCC33" s="168" t="s">
        <v>127</v>
      </c>
      <c r="GCD33" s="149"/>
      <c r="GCE33" s="149">
        <v>500</v>
      </c>
      <c r="GCF33" s="151" t="s">
        <v>460</v>
      </c>
      <c r="GCG33" s="168" t="s">
        <v>127</v>
      </c>
      <c r="GCH33" s="149"/>
      <c r="GCI33" s="149">
        <v>500</v>
      </c>
      <c r="GCJ33" s="151" t="s">
        <v>460</v>
      </c>
      <c r="GCK33" s="168" t="s">
        <v>127</v>
      </c>
      <c r="GCL33" s="149"/>
      <c r="GCM33" s="149">
        <v>500</v>
      </c>
      <c r="GCN33" s="151" t="s">
        <v>460</v>
      </c>
      <c r="GCO33" s="168" t="s">
        <v>127</v>
      </c>
      <c r="GCP33" s="149"/>
      <c r="GCQ33" s="149">
        <v>500</v>
      </c>
      <c r="GCR33" s="151" t="s">
        <v>460</v>
      </c>
      <c r="GCS33" s="168" t="s">
        <v>127</v>
      </c>
      <c r="GCT33" s="149"/>
      <c r="GCU33" s="149">
        <v>500</v>
      </c>
      <c r="GCV33" s="151" t="s">
        <v>460</v>
      </c>
      <c r="GCW33" s="168" t="s">
        <v>127</v>
      </c>
      <c r="GCX33" s="149"/>
      <c r="GCY33" s="149">
        <v>500</v>
      </c>
      <c r="GCZ33" s="151" t="s">
        <v>460</v>
      </c>
      <c r="GDA33" s="168" t="s">
        <v>127</v>
      </c>
      <c r="GDB33" s="149"/>
      <c r="GDC33" s="149">
        <v>500</v>
      </c>
      <c r="GDD33" s="151" t="s">
        <v>460</v>
      </c>
      <c r="GDE33" s="168" t="s">
        <v>127</v>
      </c>
      <c r="GDF33" s="149"/>
      <c r="GDG33" s="149">
        <v>500</v>
      </c>
      <c r="GDH33" s="151" t="s">
        <v>460</v>
      </c>
      <c r="GDI33" s="168" t="s">
        <v>127</v>
      </c>
      <c r="GDJ33" s="149"/>
      <c r="GDK33" s="149">
        <v>500</v>
      </c>
      <c r="GDL33" s="151" t="s">
        <v>460</v>
      </c>
      <c r="GDM33" s="168" t="s">
        <v>127</v>
      </c>
      <c r="GDN33" s="149"/>
      <c r="GDO33" s="149">
        <v>500</v>
      </c>
      <c r="GDP33" s="151" t="s">
        <v>460</v>
      </c>
      <c r="GDQ33" s="168" t="s">
        <v>127</v>
      </c>
      <c r="GDR33" s="149"/>
      <c r="GDS33" s="149">
        <v>500</v>
      </c>
      <c r="GDT33" s="151" t="s">
        <v>460</v>
      </c>
      <c r="GDU33" s="168" t="s">
        <v>127</v>
      </c>
      <c r="GDV33" s="149"/>
      <c r="GDW33" s="149">
        <v>500</v>
      </c>
      <c r="GDX33" s="151" t="s">
        <v>460</v>
      </c>
      <c r="GDY33" s="168" t="s">
        <v>127</v>
      </c>
      <c r="GDZ33" s="149"/>
      <c r="GEA33" s="149">
        <v>500</v>
      </c>
      <c r="GEB33" s="151" t="s">
        <v>460</v>
      </c>
      <c r="GEC33" s="168" t="s">
        <v>127</v>
      </c>
      <c r="GED33" s="149"/>
      <c r="GEE33" s="149">
        <v>500</v>
      </c>
      <c r="GEF33" s="151" t="s">
        <v>460</v>
      </c>
      <c r="GEG33" s="168" t="s">
        <v>127</v>
      </c>
      <c r="GEH33" s="149"/>
      <c r="GEI33" s="149">
        <v>500</v>
      </c>
      <c r="GEJ33" s="151" t="s">
        <v>460</v>
      </c>
      <c r="GEK33" s="168" t="s">
        <v>127</v>
      </c>
      <c r="GEL33" s="149"/>
      <c r="GEM33" s="149">
        <v>500</v>
      </c>
      <c r="GEN33" s="151" t="s">
        <v>460</v>
      </c>
      <c r="GEO33" s="168" t="s">
        <v>127</v>
      </c>
      <c r="GEP33" s="149"/>
      <c r="GEQ33" s="149">
        <v>500</v>
      </c>
      <c r="GER33" s="151" t="s">
        <v>460</v>
      </c>
      <c r="GES33" s="168" t="s">
        <v>127</v>
      </c>
      <c r="GET33" s="149"/>
      <c r="GEU33" s="149">
        <v>500</v>
      </c>
      <c r="GEV33" s="151" t="s">
        <v>460</v>
      </c>
      <c r="GEW33" s="168" t="s">
        <v>127</v>
      </c>
      <c r="GEX33" s="149"/>
      <c r="GEY33" s="149">
        <v>500</v>
      </c>
      <c r="GEZ33" s="151" t="s">
        <v>460</v>
      </c>
      <c r="GFA33" s="168" t="s">
        <v>127</v>
      </c>
      <c r="GFB33" s="149"/>
      <c r="GFC33" s="149">
        <v>500</v>
      </c>
      <c r="GFD33" s="151" t="s">
        <v>460</v>
      </c>
      <c r="GFE33" s="168" t="s">
        <v>127</v>
      </c>
      <c r="GFF33" s="149"/>
      <c r="GFG33" s="149">
        <v>500</v>
      </c>
      <c r="GFH33" s="151" t="s">
        <v>460</v>
      </c>
      <c r="GFI33" s="168" t="s">
        <v>127</v>
      </c>
      <c r="GFJ33" s="149"/>
      <c r="GFK33" s="149">
        <v>500</v>
      </c>
      <c r="GFL33" s="151" t="s">
        <v>460</v>
      </c>
      <c r="GFM33" s="168" t="s">
        <v>127</v>
      </c>
      <c r="GFN33" s="149"/>
      <c r="GFO33" s="149">
        <v>500</v>
      </c>
      <c r="GFP33" s="151" t="s">
        <v>460</v>
      </c>
      <c r="GFQ33" s="168" t="s">
        <v>127</v>
      </c>
      <c r="GFR33" s="149"/>
      <c r="GFS33" s="149">
        <v>500</v>
      </c>
      <c r="GFT33" s="151" t="s">
        <v>460</v>
      </c>
      <c r="GFU33" s="168" t="s">
        <v>127</v>
      </c>
      <c r="GFV33" s="149"/>
      <c r="GFW33" s="149">
        <v>500</v>
      </c>
      <c r="GFX33" s="151" t="s">
        <v>460</v>
      </c>
      <c r="GFY33" s="168" t="s">
        <v>127</v>
      </c>
      <c r="GFZ33" s="149"/>
      <c r="GGA33" s="149">
        <v>500</v>
      </c>
      <c r="GGB33" s="151" t="s">
        <v>460</v>
      </c>
      <c r="GGC33" s="168" t="s">
        <v>127</v>
      </c>
      <c r="GGD33" s="149"/>
      <c r="GGE33" s="149">
        <v>500</v>
      </c>
      <c r="GGF33" s="151" t="s">
        <v>460</v>
      </c>
      <c r="GGG33" s="168" t="s">
        <v>127</v>
      </c>
      <c r="GGH33" s="149"/>
      <c r="GGI33" s="149">
        <v>500</v>
      </c>
      <c r="GGJ33" s="151" t="s">
        <v>460</v>
      </c>
      <c r="GGK33" s="168" t="s">
        <v>127</v>
      </c>
      <c r="GGL33" s="149"/>
      <c r="GGM33" s="149">
        <v>500</v>
      </c>
      <c r="GGN33" s="151" t="s">
        <v>460</v>
      </c>
      <c r="GGO33" s="168" t="s">
        <v>127</v>
      </c>
      <c r="GGP33" s="149"/>
      <c r="GGQ33" s="149">
        <v>500</v>
      </c>
      <c r="GGR33" s="151" t="s">
        <v>460</v>
      </c>
      <c r="GGS33" s="168" t="s">
        <v>127</v>
      </c>
      <c r="GGT33" s="149"/>
      <c r="GGU33" s="149">
        <v>500</v>
      </c>
      <c r="GGV33" s="151" t="s">
        <v>460</v>
      </c>
      <c r="GGW33" s="168" t="s">
        <v>127</v>
      </c>
      <c r="GGX33" s="149"/>
      <c r="GGY33" s="149">
        <v>500</v>
      </c>
      <c r="GGZ33" s="151" t="s">
        <v>460</v>
      </c>
      <c r="GHA33" s="168" t="s">
        <v>127</v>
      </c>
      <c r="GHB33" s="149"/>
      <c r="GHC33" s="149">
        <v>500</v>
      </c>
      <c r="GHD33" s="151" t="s">
        <v>460</v>
      </c>
      <c r="GHE33" s="168" t="s">
        <v>127</v>
      </c>
      <c r="GHF33" s="149"/>
      <c r="GHG33" s="149">
        <v>500</v>
      </c>
      <c r="GHH33" s="151" t="s">
        <v>460</v>
      </c>
      <c r="GHI33" s="168" t="s">
        <v>127</v>
      </c>
      <c r="GHJ33" s="149"/>
      <c r="GHK33" s="149">
        <v>500</v>
      </c>
      <c r="GHL33" s="151" t="s">
        <v>460</v>
      </c>
      <c r="GHM33" s="168" t="s">
        <v>127</v>
      </c>
      <c r="GHN33" s="149"/>
      <c r="GHO33" s="149">
        <v>500</v>
      </c>
      <c r="GHP33" s="151" t="s">
        <v>460</v>
      </c>
      <c r="GHQ33" s="168" t="s">
        <v>127</v>
      </c>
      <c r="GHR33" s="149"/>
      <c r="GHS33" s="149">
        <v>500</v>
      </c>
      <c r="GHT33" s="151" t="s">
        <v>460</v>
      </c>
      <c r="GHU33" s="168" t="s">
        <v>127</v>
      </c>
      <c r="GHV33" s="149"/>
      <c r="GHW33" s="149">
        <v>500</v>
      </c>
      <c r="GHX33" s="151" t="s">
        <v>460</v>
      </c>
      <c r="GHY33" s="168" t="s">
        <v>127</v>
      </c>
      <c r="GHZ33" s="149"/>
      <c r="GIA33" s="149">
        <v>500</v>
      </c>
      <c r="GIB33" s="151" t="s">
        <v>460</v>
      </c>
      <c r="GIC33" s="168" t="s">
        <v>127</v>
      </c>
      <c r="GID33" s="149"/>
      <c r="GIE33" s="149">
        <v>500</v>
      </c>
      <c r="GIF33" s="151" t="s">
        <v>460</v>
      </c>
      <c r="GIG33" s="168" t="s">
        <v>127</v>
      </c>
      <c r="GIH33" s="149"/>
      <c r="GII33" s="149">
        <v>500</v>
      </c>
      <c r="GIJ33" s="151" t="s">
        <v>460</v>
      </c>
      <c r="GIK33" s="168" t="s">
        <v>127</v>
      </c>
      <c r="GIL33" s="149"/>
      <c r="GIM33" s="149">
        <v>500</v>
      </c>
      <c r="GIN33" s="151" t="s">
        <v>460</v>
      </c>
      <c r="GIO33" s="168" t="s">
        <v>127</v>
      </c>
      <c r="GIP33" s="149"/>
      <c r="GIQ33" s="149">
        <v>500</v>
      </c>
      <c r="GIR33" s="151" t="s">
        <v>460</v>
      </c>
      <c r="GIS33" s="168" t="s">
        <v>127</v>
      </c>
      <c r="GIT33" s="149"/>
      <c r="GIU33" s="149">
        <v>500</v>
      </c>
      <c r="GIV33" s="151" t="s">
        <v>460</v>
      </c>
      <c r="GIW33" s="168" t="s">
        <v>127</v>
      </c>
      <c r="GIX33" s="149"/>
      <c r="GIY33" s="149">
        <v>500</v>
      </c>
      <c r="GIZ33" s="151" t="s">
        <v>460</v>
      </c>
      <c r="GJA33" s="168" t="s">
        <v>127</v>
      </c>
      <c r="GJB33" s="149"/>
      <c r="GJC33" s="149">
        <v>500</v>
      </c>
      <c r="GJD33" s="151" t="s">
        <v>460</v>
      </c>
      <c r="GJE33" s="168" t="s">
        <v>127</v>
      </c>
      <c r="GJF33" s="149"/>
      <c r="GJG33" s="149">
        <v>500</v>
      </c>
      <c r="GJH33" s="151" t="s">
        <v>460</v>
      </c>
      <c r="GJI33" s="168" t="s">
        <v>127</v>
      </c>
      <c r="GJJ33" s="149"/>
      <c r="GJK33" s="149">
        <v>500</v>
      </c>
      <c r="GJL33" s="151" t="s">
        <v>460</v>
      </c>
      <c r="GJM33" s="168" t="s">
        <v>127</v>
      </c>
      <c r="GJN33" s="149"/>
      <c r="GJO33" s="149">
        <v>500</v>
      </c>
      <c r="GJP33" s="151" t="s">
        <v>460</v>
      </c>
      <c r="GJQ33" s="168" t="s">
        <v>127</v>
      </c>
      <c r="GJR33" s="149"/>
      <c r="GJS33" s="149">
        <v>500</v>
      </c>
      <c r="GJT33" s="151" t="s">
        <v>460</v>
      </c>
      <c r="GJU33" s="168" t="s">
        <v>127</v>
      </c>
      <c r="GJV33" s="149"/>
      <c r="GJW33" s="149">
        <v>500</v>
      </c>
      <c r="GJX33" s="151" t="s">
        <v>460</v>
      </c>
      <c r="GJY33" s="168" t="s">
        <v>127</v>
      </c>
      <c r="GJZ33" s="149"/>
      <c r="GKA33" s="149">
        <v>500</v>
      </c>
      <c r="GKB33" s="151" t="s">
        <v>460</v>
      </c>
      <c r="GKC33" s="168" t="s">
        <v>127</v>
      </c>
      <c r="GKD33" s="149"/>
      <c r="GKE33" s="149">
        <v>500</v>
      </c>
      <c r="GKF33" s="151" t="s">
        <v>460</v>
      </c>
      <c r="GKG33" s="168" t="s">
        <v>127</v>
      </c>
      <c r="GKH33" s="149"/>
      <c r="GKI33" s="149">
        <v>500</v>
      </c>
      <c r="GKJ33" s="151" t="s">
        <v>460</v>
      </c>
      <c r="GKK33" s="168" t="s">
        <v>127</v>
      </c>
      <c r="GKL33" s="149"/>
      <c r="GKM33" s="149">
        <v>500</v>
      </c>
      <c r="GKN33" s="151" t="s">
        <v>460</v>
      </c>
      <c r="GKO33" s="168" t="s">
        <v>127</v>
      </c>
      <c r="GKP33" s="149"/>
      <c r="GKQ33" s="149">
        <v>500</v>
      </c>
      <c r="GKR33" s="151" t="s">
        <v>460</v>
      </c>
      <c r="GKS33" s="168" t="s">
        <v>127</v>
      </c>
      <c r="GKT33" s="149"/>
      <c r="GKU33" s="149">
        <v>500</v>
      </c>
      <c r="GKV33" s="151" t="s">
        <v>460</v>
      </c>
      <c r="GKW33" s="168" t="s">
        <v>127</v>
      </c>
      <c r="GKX33" s="149"/>
      <c r="GKY33" s="149">
        <v>500</v>
      </c>
      <c r="GKZ33" s="151" t="s">
        <v>460</v>
      </c>
      <c r="GLA33" s="168" t="s">
        <v>127</v>
      </c>
      <c r="GLB33" s="149"/>
      <c r="GLC33" s="149">
        <v>500</v>
      </c>
      <c r="GLD33" s="151" t="s">
        <v>460</v>
      </c>
      <c r="GLE33" s="168" t="s">
        <v>127</v>
      </c>
      <c r="GLF33" s="149"/>
      <c r="GLG33" s="149">
        <v>500</v>
      </c>
      <c r="GLH33" s="151" t="s">
        <v>460</v>
      </c>
      <c r="GLI33" s="168" t="s">
        <v>127</v>
      </c>
      <c r="GLJ33" s="149"/>
      <c r="GLK33" s="149">
        <v>500</v>
      </c>
      <c r="GLL33" s="151" t="s">
        <v>460</v>
      </c>
      <c r="GLM33" s="168" t="s">
        <v>127</v>
      </c>
      <c r="GLN33" s="149"/>
      <c r="GLO33" s="149">
        <v>500</v>
      </c>
      <c r="GLP33" s="151" t="s">
        <v>460</v>
      </c>
      <c r="GLQ33" s="168" t="s">
        <v>127</v>
      </c>
      <c r="GLR33" s="149"/>
      <c r="GLS33" s="149">
        <v>500</v>
      </c>
      <c r="GLT33" s="151" t="s">
        <v>460</v>
      </c>
      <c r="GLU33" s="168" t="s">
        <v>127</v>
      </c>
      <c r="GLV33" s="149"/>
      <c r="GLW33" s="149">
        <v>500</v>
      </c>
      <c r="GLX33" s="151" t="s">
        <v>460</v>
      </c>
      <c r="GLY33" s="168" t="s">
        <v>127</v>
      </c>
      <c r="GLZ33" s="149"/>
      <c r="GMA33" s="149">
        <v>500</v>
      </c>
      <c r="GMB33" s="151" t="s">
        <v>460</v>
      </c>
      <c r="GMC33" s="168" t="s">
        <v>127</v>
      </c>
      <c r="GMD33" s="149"/>
      <c r="GME33" s="149">
        <v>500</v>
      </c>
      <c r="GMF33" s="151" t="s">
        <v>460</v>
      </c>
      <c r="GMG33" s="168" t="s">
        <v>127</v>
      </c>
      <c r="GMH33" s="149"/>
      <c r="GMI33" s="149">
        <v>500</v>
      </c>
      <c r="GMJ33" s="151" t="s">
        <v>460</v>
      </c>
      <c r="GMK33" s="168" t="s">
        <v>127</v>
      </c>
      <c r="GML33" s="149"/>
      <c r="GMM33" s="149">
        <v>500</v>
      </c>
      <c r="GMN33" s="151" t="s">
        <v>460</v>
      </c>
      <c r="GMO33" s="168" t="s">
        <v>127</v>
      </c>
      <c r="GMP33" s="149"/>
      <c r="GMQ33" s="149">
        <v>500</v>
      </c>
      <c r="GMR33" s="151" t="s">
        <v>460</v>
      </c>
      <c r="GMS33" s="168" t="s">
        <v>127</v>
      </c>
      <c r="GMT33" s="149"/>
      <c r="GMU33" s="149">
        <v>500</v>
      </c>
      <c r="GMV33" s="151" t="s">
        <v>460</v>
      </c>
      <c r="GMW33" s="168" t="s">
        <v>127</v>
      </c>
      <c r="GMX33" s="149"/>
      <c r="GMY33" s="149">
        <v>500</v>
      </c>
      <c r="GMZ33" s="151" t="s">
        <v>460</v>
      </c>
      <c r="GNA33" s="168" t="s">
        <v>127</v>
      </c>
      <c r="GNB33" s="149"/>
      <c r="GNC33" s="149">
        <v>500</v>
      </c>
      <c r="GND33" s="151" t="s">
        <v>460</v>
      </c>
      <c r="GNE33" s="168" t="s">
        <v>127</v>
      </c>
      <c r="GNF33" s="149"/>
      <c r="GNG33" s="149">
        <v>500</v>
      </c>
      <c r="GNH33" s="151" t="s">
        <v>460</v>
      </c>
      <c r="GNI33" s="168" t="s">
        <v>127</v>
      </c>
      <c r="GNJ33" s="149"/>
      <c r="GNK33" s="149">
        <v>500</v>
      </c>
      <c r="GNL33" s="151" t="s">
        <v>460</v>
      </c>
      <c r="GNM33" s="168" t="s">
        <v>127</v>
      </c>
      <c r="GNN33" s="149"/>
      <c r="GNO33" s="149">
        <v>500</v>
      </c>
      <c r="GNP33" s="151" t="s">
        <v>460</v>
      </c>
      <c r="GNQ33" s="168" t="s">
        <v>127</v>
      </c>
      <c r="GNR33" s="149"/>
      <c r="GNS33" s="149">
        <v>500</v>
      </c>
      <c r="GNT33" s="151" t="s">
        <v>460</v>
      </c>
      <c r="GNU33" s="168" t="s">
        <v>127</v>
      </c>
      <c r="GNV33" s="149"/>
      <c r="GNW33" s="149">
        <v>500</v>
      </c>
      <c r="GNX33" s="151" t="s">
        <v>460</v>
      </c>
      <c r="GNY33" s="168" t="s">
        <v>127</v>
      </c>
      <c r="GNZ33" s="149"/>
      <c r="GOA33" s="149">
        <v>500</v>
      </c>
      <c r="GOB33" s="151" t="s">
        <v>460</v>
      </c>
      <c r="GOC33" s="168" t="s">
        <v>127</v>
      </c>
      <c r="GOD33" s="149"/>
      <c r="GOE33" s="149">
        <v>500</v>
      </c>
      <c r="GOF33" s="151" t="s">
        <v>460</v>
      </c>
      <c r="GOG33" s="168" t="s">
        <v>127</v>
      </c>
      <c r="GOH33" s="149"/>
      <c r="GOI33" s="149">
        <v>500</v>
      </c>
      <c r="GOJ33" s="151" t="s">
        <v>460</v>
      </c>
      <c r="GOK33" s="168" t="s">
        <v>127</v>
      </c>
      <c r="GOL33" s="149"/>
      <c r="GOM33" s="149">
        <v>500</v>
      </c>
      <c r="GON33" s="151" t="s">
        <v>460</v>
      </c>
      <c r="GOO33" s="168" t="s">
        <v>127</v>
      </c>
      <c r="GOP33" s="149"/>
      <c r="GOQ33" s="149">
        <v>500</v>
      </c>
      <c r="GOR33" s="151" t="s">
        <v>460</v>
      </c>
      <c r="GOS33" s="168" t="s">
        <v>127</v>
      </c>
      <c r="GOT33" s="149"/>
      <c r="GOU33" s="149">
        <v>500</v>
      </c>
      <c r="GOV33" s="151" t="s">
        <v>460</v>
      </c>
      <c r="GOW33" s="168" t="s">
        <v>127</v>
      </c>
      <c r="GOX33" s="149"/>
      <c r="GOY33" s="149">
        <v>500</v>
      </c>
      <c r="GOZ33" s="151" t="s">
        <v>460</v>
      </c>
      <c r="GPA33" s="168" t="s">
        <v>127</v>
      </c>
      <c r="GPB33" s="149"/>
      <c r="GPC33" s="149">
        <v>500</v>
      </c>
      <c r="GPD33" s="151" t="s">
        <v>460</v>
      </c>
      <c r="GPE33" s="168" t="s">
        <v>127</v>
      </c>
      <c r="GPF33" s="149"/>
      <c r="GPG33" s="149">
        <v>500</v>
      </c>
      <c r="GPH33" s="151" t="s">
        <v>460</v>
      </c>
      <c r="GPI33" s="168" t="s">
        <v>127</v>
      </c>
      <c r="GPJ33" s="149"/>
      <c r="GPK33" s="149">
        <v>500</v>
      </c>
      <c r="GPL33" s="151" t="s">
        <v>460</v>
      </c>
      <c r="GPM33" s="168" t="s">
        <v>127</v>
      </c>
      <c r="GPN33" s="149"/>
      <c r="GPO33" s="149">
        <v>500</v>
      </c>
      <c r="GPP33" s="151" t="s">
        <v>460</v>
      </c>
      <c r="GPQ33" s="168" t="s">
        <v>127</v>
      </c>
      <c r="GPR33" s="149"/>
      <c r="GPS33" s="149">
        <v>500</v>
      </c>
      <c r="GPT33" s="151" t="s">
        <v>460</v>
      </c>
      <c r="GPU33" s="168" t="s">
        <v>127</v>
      </c>
      <c r="GPV33" s="149"/>
      <c r="GPW33" s="149">
        <v>500</v>
      </c>
      <c r="GPX33" s="151" t="s">
        <v>460</v>
      </c>
      <c r="GPY33" s="168" t="s">
        <v>127</v>
      </c>
      <c r="GPZ33" s="149"/>
      <c r="GQA33" s="149">
        <v>500</v>
      </c>
      <c r="GQB33" s="151" t="s">
        <v>460</v>
      </c>
      <c r="GQC33" s="168" t="s">
        <v>127</v>
      </c>
      <c r="GQD33" s="149"/>
      <c r="GQE33" s="149">
        <v>500</v>
      </c>
      <c r="GQF33" s="151" t="s">
        <v>460</v>
      </c>
      <c r="GQG33" s="168" t="s">
        <v>127</v>
      </c>
      <c r="GQH33" s="149"/>
      <c r="GQI33" s="149">
        <v>500</v>
      </c>
      <c r="GQJ33" s="151" t="s">
        <v>460</v>
      </c>
      <c r="GQK33" s="168" t="s">
        <v>127</v>
      </c>
      <c r="GQL33" s="149"/>
      <c r="GQM33" s="149">
        <v>500</v>
      </c>
      <c r="GQN33" s="151" t="s">
        <v>460</v>
      </c>
      <c r="GQO33" s="168" t="s">
        <v>127</v>
      </c>
      <c r="GQP33" s="149"/>
      <c r="GQQ33" s="149">
        <v>500</v>
      </c>
      <c r="GQR33" s="151" t="s">
        <v>460</v>
      </c>
      <c r="GQS33" s="168" t="s">
        <v>127</v>
      </c>
      <c r="GQT33" s="149"/>
      <c r="GQU33" s="149">
        <v>500</v>
      </c>
      <c r="GQV33" s="151" t="s">
        <v>460</v>
      </c>
      <c r="GQW33" s="168" t="s">
        <v>127</v>
      </c>
      <c r="GQX33" s="149"/>
      <c r="GQY33" s="149">
        <v>500</v>
      </c>
      <c r="GQZ33" s="151" t="s">
        <v>460</v>
      </c>
      <c r="GRA33" s="168" t="s">
        <v>127</v>
      </c>
      <c r="GRB33" s="149"/>
      <c r="GRC33" s="149">
        <v>500</v>
      </c>
      <c r="GRD33" s="151" t="s">
        <v>460</v>
      </c>
      <c r="GRE33" s="168" t="s">
        <v>127</v>
      </c>
      <c r="GRF33" s="149"/>
      <c r="GRG33" s="149">
        <v>500</v>
      </c>
      <c r="GRH33" s="151" t="s">
        <v>460</v>
      </c>
      <c r="GRI33" s="168" t="s">
        <v>127</v>
      </c>
      <c r="GRJ33" s="149"/>
      <c r="GRK33" s="149">
        <v>500</v>
      </c>
      <c r="GRL33" s="151" t="s">
        <v>460</v>
      </c>
      <c r="GRM33" s="168" t="s">
        <v>127</v>
      </c>
      <c r="GRN33" s="149"/>
      <c r="GRO33" s="149">
        <v>500</v>
      </c>
      <c r="GRP33" s="151" t="s">
        <v>460</v>
      </c>
      <c r="GRQ33" s="168" t="s">
        <v>127</v>
      </c>
      <c r="GRR33" s="149"/>
      <c r="GRS33" s="149">
        <v>500</v>
      </c>
      <c r="GRT33" s="151" t="s">
        <v>460</v>
      </c>
      <c r="GRU33" s="168" t="s">
        <v>127</v>
      </c>
      <c r="GRV33" s="149"/>
      <c r="GRW33" s="149">
        <v>500</v>
      </c>
      <c r="GRX33" s="151" t="s">
        <v>460</v>
      </c>
      <c r="GRY33" s="168" t="s">
        <v>127</v>
      </c>
      <c r="GRZ33" s="149"/>
      <c r="GSA33" s="149">
        <v>500</v>
      </c>
      <c r="GSB33" s="151" t="s">
        <v>460</v>
      </c>
      <c r="GSC33" s="168" t="s">
        <v>127</v>
      </c>
      <c r="GSD33" s="149"/>
      <c r="GSE33" s="149">
        <v>500</v>
      </c>
      <c r="GSF33" s="151" t="s">
        <v>460</v>
      </c>
      <c r="GSG33" s="168" t="s">
        <v>127</v>
      </c>
      <c r="GSH33" s="149"/>
      <c r="GSI33" s="149">
        <v>500</v>
      </c>
      <c r="GSJ33" s="151" t="s">
        <v>460</v>
      </c>
      <c r="GSK33" s="168" t="s">
        <v>127</v>
      </c>
      <c r="GSL33" s="149"/>
      <c r="GSM33" s="149">
        <v>500</v>
      </c>
      <c r="GSN33" s="151" t="s">
        <v>460</v>
      </c>
      <c r="GSO33" s="168" t="s">
        <v>127</v>
      </c>
      <c r="GSP33" s="149"/>
      <c r="GSQ33" s="149">
        <v>500</v>
      </c>
      <c r="GSR33" s="151" t="s">
        <v>460</v>
      </c>
      <c r="GSS33" s="168" t="s">
        <v>127</v>
      </c>
      <c r="GST33" s="149"/>
      <c r="GSU33" s="149">
        <v>500</v>
      </c>
      <c r="GSV33" s="151" t="s">
        <v>460</v>
      </c>
      <c r="GSW33" s="168" t="s">
        <v>127</v>
      </c>
      <c r="GSX33" s="149"/>
      <c r="GSY33" s="149">
        <v>500</v>
      </c>
      <c r="GSZ33" s="151" t="s">
        <v>460</v>
      </c>
      <c r="GTA33" s="168" t="s">
        <v>127</v>
      </c>
      <c r="GTB33" s="149"/>
      <c r="GTC33" s="149">
        <v>500</v>
      </c>
      <c r="GTD33" s="151" t="s">
        <v>460</v>
      </c>
      <c r="GTE33" s="168" t="s">
        <v>127</v>
      </c>
      <c r="GTF33" s="149"/>
      <c r="GTG33" s="149">
        <v>500</v>
      </c>
      <c r="GTH33" s="151" t="s">
        <v>460</v>
      </c>
      <c r="GTI33" s="168" t="s">
        <v>127</v>
      </c>
      <c r="GTJ33" s="149"/>
      <c r="GTK33" s="149">
        <v>500</v>
      </c>
      <c r="GTL33" s="151" t="s">
        <v>460</v>
      </c>
      <c r="GTM33" s="168" t="s">
        <v>127</v>
      </c>
      <c r="GTN33" s="149"/>
      <c r="GTO33" s="149">
        <v>500</v>
      </c>
      <c r="GTP33" s="151" t="s">
        <v>460</v>
      </c>
      <c r="GTQ33" s="168" t="s">
        <v>127</v>
      </c>
      <c r="GTR33" s="149"/>
      <c r="GTS33" s="149">
        <v>500</v>
      </c>
      <c r="GTT33" s="151" t="s">
        <v>460</v>
      </c>
      <c r="GTU33" s="168" t="s">
        <v>127</v>
      </c>
      <c r="GTV33" s="149"/>
      <c r="GTW33" s="149">
        <v>500</v>
      </c>
      <c r="GTX33" s="151" t="s">
        <v>460</v>
      </c>
      <c r="GTY33" s="168" t="s">
        <v>127</v>
      </c>
      <c r="GTZ33" s="149"/>
      <c r="GUA33" s="149">
        <v>500</v>
      </c>
      <c r="GUB33" s="151" t="s">
        <v>460</v>
      </c>
      <c r="GUC33" s="168" t="s">
        <v>127</v>
      </c>
      <c r="GUD33" s="149"/>
      <c r="GUE33" s="149">
        <v>500</v>
      </c>
      <c r="GUF33" s="151" t="s">
        <v>460</v>
      </c>
      <c r="GUG33" s="168" t="s">
        <v>127</v>
      </c>
      <c r="GUH33" s="149"/>
      <c r="GUI33" s="149">
        <v>500</v>
      </c>
      <c r="GUJ33" s="151" t="s">
        <v>460</v>
      </c>
      <c r="GUK33" s="168" t="s">
        <v>127</v>
      </c>
      <c r="GUL33" s="149"/>
      <c r="GUM33" s="149">
        <v>500</v>
      </c>
      <c r="GUN33" s="151" t="s">
        <v>460</v>
      </c>
      <c r="GUO33" s="168" t="s">
        <v>127</v>
      </c>
      <c r="GUP33" s="149"/>
      <c r="GUQ33" s="149">
        <v>500</v>
      </c>
      <c r="GUR33" s="151" t="s">
        <v>460</v>
      </c>
      <c r="GUS33" s="168" t="s">
        <v>127</v>
      </c>
      <c r="GUT33" s="149"/>
      <c r="GUU33" s="149">
        <v>500</v>
      </c>
      <c r="GUV33" s="151" t="s">
        <v>460</v>
      </c>
      <c r="GUW33" s="168" t="s">
        <v>127</v>
      </c>
      <c r="GUX33" s="149"/>
      <c r="GUY33" s="149">
        <v>500</v>
      </c>
      <c r="GUZ33" s="151" t="s">
        <v>460</v>
      </c>
      <c r="GVA33" s="168" t="s">
        <v>127</v>
      </c>
      <c r="GVB33" s="149"/>
      <c r="GVC33" s="149">
        <v>500</v>
      </c>
      <c r="GVD33" s="151" t="s">
        <v>460</v>
      </c>
      <c r="GVE33" s="168" t="s">
        <v>127</v>
      </c>
      <c r="GVF33" s="149"/>
      <c r="GVG33" s="149">
        <v>500</v>
      </c>
      <c r="GVH33" s="151" t="s">
        <v>460</v>
      </c>
      <c r="GVI33" s="168" t="s">
        <v>127</v>
      </c>
      <c r="GVJ33" s="149"/>
      <c r="GVK33" s="149">
        <v>500</v>
      </c>
      <c r="GVL33" s="151" t="s">
        <v>460</v>
      </c>
      <c r="GVM33" s="168" t="s">
        <v>127</v>
      </c>
      <c r="GVN33" s="149"/>
      <c r="GVO33" s="149">
        <v>500</v>
      </c>
      <c r="GVP33" s="151" t="s">
        <v>460</v>
      </c>
      <c r="GVQ33" s="168" t="s">
        <v>127</v>
      </c>
      <c r="GVR33" s="149"/>
      <c r="GVS33" s="149">
        <v>500</v>
      </c>
      <c r="GVT33" s="151" t="s">
        <v>460</v>
      </c>
      <c r="GVU33" s="168" t="s">
        <v>127</v>
      </c>
      <c r="GVV33" s="149"/>
      <c r="GVW33" s="149">
        <v>500</v>
      </c>
      <c r="GVX33" s="151" t="s">
        <v>460</v>
      </c>
      <c r="GVY33" s="168" t="s">
        <v>127</v>
      </c>
      <c r="GVZ33" s="149"/>
      <c r="GWA33" s="149">
        <v>500</v>
      </c>
      <c r="GWB33" s="151" t="s">
        <v>460</v>
      </c>
      <c r="GWC33" s="168" t="s">
        <v>127</v>
      </c>
      <c r="GWD33" s="149"/>
      <c r="GWE33" s="149">
        <v>500</v>
      </c>
      <c r="GWF33" s="151" t="s">
        <v>460</v>
      </c>
      <c r="GWG33" s="168" t="s">
        <v>127</v>
      </c>
      <c r="GWH33" s="149"/>
      <c r="GWI33" s="149">
        <v>500</v>
      </c>
      <c r="GWJ33" s="151" t="s">
        <v>460</v>
      </c>
      <c r="GWK33" s="168" t="s">
        <v>127</v>
      </c>
      <c r="GWL33" s="149"/>
      <c r="GWM33" s="149">
        <v>500</v>
      </c>
      <c r="GWN33" s="151" t="s">
        <v>460</v>
      </c>
      <c r="GWO33" s="168" t="s">
        <v>127</v>
      </c>
      <c r="GWP33" s="149"/>
      <c r="GWQ33" s="149">
        <v>500</v>
      </c>
      <c r="GWR33" s="151" t="s">
        <v>460</v>
      </c>
      <c r="GWS33" s="168" t="s">
        <v>127</v>
      </c>
      <c r="GWT33" s="149"/>
      <c r="GWU33" s="149">
        <v>500</v>
      </c>
      <c r="GWV33" s="151" t="s">
        <v>460</v>
      </c>
      <c r="GWW33" s="168" t="s">
        <v>127</v>
      </c>
      <c r="GWX33" s="149"/>
      <c r="GWY33" s="149">
        <v>500</v>
      </c>
      <c r="GWZ33" s="151" t="s">
        <v>460</v>
      </c>
      <c r="GXA33" s="168" t="s">
        <v>127</v>
      </c>
      <c r="GXB33" s="149"/>
      <c r="GXC33" s="149">
        <v>500</v>
      </c>
      <c r="GXD33" s="151" t="s">
        <v>460</v>
      </c>
      <c r="GXE33" s="168" t="s">
        <v>127</v>
      </c>
      <c r="GXF33" s="149"/>
      <c r="GXG33" s="149">
        <v>500</v>
      </c>
      <c r="GXH33" s="151" t="s">
        <v>460</v>
      </c>
      <c r="GXI33" s="168" t="s">
        <v>127</v>
      </c>
      <c r="GXJ33" s="149"/>
      <c r="GXK33" s="149">
        <v>500</v>
      </c>
      <c r="GXL33" s="151" t="s">
        <v>460</v>
      </c>
      <c r="GXM33" s="168" t="s">
        <v>127</v>
      </c>
      <c r="GXN33" s="149"/>
      <c r="GXO33" s="149">
        <v>500</v>
      </c>
      <c r="GXP33" s="151" t="s">
        <v>460</v>
      </c>
      <c r="GXQ33" s="168" t="s">
        <v>127</v>
      </c>
      <c r="GXR33" s="149"/>
      <c r="GXS33" s="149">
        <v>500</v>
      </c>
      <c r="GXT33" s="151" t="s">
        <v>460</v>
      </c>
      <c r="GXU33" s="168" t="s">
        <v>127</v>
      </c>
      <c r="GXV33" s="149"/>
      <c r="GXW33" s="149">
        <v>500</v>
      </c>
      <c r="GXX33" s="151" t="s">
        <v>460</v>
      </c>
      <c r="GXY33" s="168" t="s">
        <v>127</v>
      </c>
      <c r="GXZ33" s="149"/>
      <c r="GYA33" s="149">
        <v>500</v>
      </c>
      <c r="GYB33" s="151" t="s">
        <v>460</v>
      </c>
      <c r="GYC33" s="168" t="s">
        <v>127</v>
      </c>
      <c r="GYD33" s="149"/>
      <c r="GYE33" s="149">
        <v>500</v>
      </c>
      <c r="GYF33" s="151" t="s">
        <v>460</v>
      </c>
      <c r="GYG33" s="168" t="s">
        <v>127</v>
      </c>
      <c r="GYH33" s="149"/>
      <c r="GYI33" s="149">
        <v>500</v>
      </c>
      <c r="GYJ33" s="151" t="s">
        <v>460</v>
      </c>
      <c r="GYK33" s="168" t="s">
        <v>127</v>
      </c>
      <c r="GYL33" s="149"/>
      <c r="GYM33" s="149">
        <v>500</v>
      </c>
      <c r="GYN33" s="151" t="s">
        <v>460</v>
      </c>
      <c r="GYO33" s="168" t="s">
        <v>127</v>
      </c>
      <c r="GYP33" s="149"/>
      <c r="GYQ33" s="149">
        <v>500</v>
      </c>
      <c r="GYR33" s="151" t="s">
        <v>460</v>
      </c>
      <c r="GYS33" s="168" t="s">
        <v>127</v>
      </c>
      <c r="GYT33" s="149"/>
      <c r="GYU33" s="149">
        <v>500</v>
      </c>
      <c r="GYV33" s="151" t="s">
        <v>460</v>
      </c>
      <c r="GYW33" s="168" t="s">
        <v>127</v>
      </c>
      <c r="GYX33" s="149"/>
      <c r="GYY33" s="149">
        <v>500</v>
      </c>
      <c r="GYZ33" s="151" t="s">
        <v>460</v>
      </c>
      <c r="GZA33" s="168" t="s">
        <v>127</v>
      </c>
      <c r="GZB33" s="149"/>
      <c r="GZC33" s="149">
        <v>500</v>
      </c>
      <c r="GZD33" s="151" t="s">
        <v>460</v>
      </c>
      <c r="GZE33" s="168" t="s">
        <v>127</v>
      </c>
      <c r="GZF33" s="149"/>
      <c r="GZG33" s="149">
        <v>500</v>
      </c>
      <c r="GZH33" s="151" t="s">
        <v>460</v>
      </c>
      <c r="GZI33" s="168" t="s">
        <v>127</v>
      </c>
      <c r="GZJ33" s="149"/>
      <c r="GZK33" s="149">
        <v>500</v>
      </c>
      <c r="GZL33" s="151" t="s">
        <v>460</v>
      </c>
      <c r="GZM33" s="168" t="s">
        <v>127</v>
      </c>
      <c r="GZN33" s="149"/>
      <c r="GZO33" s="149">
        <v>500</v>
      </c>
      <c r="GZP33" s="151" t="s">
        <v>460</v>
      </c>
      <c r="GZQ33" s="168" t="s">
        <v>127</v>
      </c>
      <c r="GZR33" s="149"/>
      <c r="GZS33" s="149">
        <v>500</v>
      </c>
      <c r="GZT33" s="151" t="s">
        <v>460</v>
      </c>
      <c r="GZU33" s="168" t="s">
        <v>127</v>
      </c>
      <c r="GZV33" s="149"/>
      <c r="GZW33" s="149">
        <v>500</v>
      </c>
      <c r="GZX33" s="151" t="s">
        <v>460</v>
      </c>
      <c r="GZY33" s="168" t="s">
        <v>127</v>
      </c>
      <c r="GZZ33" s="149"/>
      <c r="HAA33" s="149">
        <v>500</v>
      </c>
      <c r="HAB33" s="151" t="s">
        <v>460</v>
      </c>
      <c r="HAC33" s="168" t="s">
        <v>127</v>
      </c>
      <c r="HAD33" s="149"/>
      <c r="HAE33" s="149">
        <v>500</v>
      </c>
      <c r="HAF33" s="151" t="s">
        <v>460</v>
      </c>
      <c r="HAG33" s="168" t="s">
        <v>127</v>
      </c>
      <c r="HAH33" s="149"/>
      <c r="HAI33" s="149">
        <v>500</v>
      </c>
      <c r="HAJ33" s="151" t="s">
        <v>460</v>
      </c>
      <c r="HAK33" s="168" t="s">
        <v>127</v>
      </c>
      <c r="HAL33" s="149"/>
      <c r="HAM33" s="149">
        <v>500</v>
      </c>
      <c r="HAN33" s="151" t="s">
        <v>460</v>
      </c>
      <c r="HAO33" s="168" t="s">
        <v>127</v>
      </c>
      <c r="HAP33" s="149"/>
      <c r="HAQ33" s="149">
        <v>500</v>
      </c>
      <c r="HAR33" s="151" t="s">
        <v>460</v>
      </c>
      <c r="HAS33" s="168" t="s">
        <v>127</v>
      </c>
      <c r="HAT33" s="149"/>
      <c r="HAU33" s="149">
        <v>500</v>
      </c>
      <c r="HAV33" s="151" t="s">
        <v>460</v>
      </c>
      <c r="HAW33" s="168" t="s">
        <v>127</v>
      </c>
      <c r="HAX33" s="149"/>
      <c r="HAY33" s="149">
        <v>500</v>
      </c>
      <c r="HAZ33" s="151" t="s">
        <v>460</v>
      </c>
      <c r="HBA33" s="168" t="s">
        <v>127</v>
      </c>
      <c r="HBB33" s="149"/>
      <c r="HBC33" s="149">
        <v>500</v>
      </c>
      <c r="HBD33" s="151" t="s">
        <v>460</v>
      </c>
      <c r="HBE33" s="168" t="s">
        <v>127</v>
      </c>
      <c r="HBF33" s="149"/>
      <c r="HBG33" s="149">
        <v>500</v>
      </c>
      <c r="HBH33" s="151" t="s">
        <v>460</v>
      </c>
      <c r="HBI33" s="168" t="s">
        <v>127</v>
      </c>
      <c r="HBJ33" s="149"/>
      <c r="HBK33" s="149">
        <v>500</v>
      </c>
      <c r="HBL33" s="151" t="s">
        <v>460</v>
      </c>
      <c r="HBM33" s="168" t="s">
        <v>127</v>
      </c>
      <c r="HBN33" s="149"/>
      <c r="HBO33" s="149">
        <v>500</v>
      </c>
      <c r="HBP33" s="151" t="s">
        <v>460</v>
      </c>
      <c r="HBQ33" s="168" t="s">
        <v>127</v>
      </c>
      <c r="HBR33" s="149"/>
      <c r="HBS33" s="149">
        <v>500</v>
      </c>
      <c r="HBT33" s="151" t="s">
        <v>460</v>
      </c>
      <c r="HBU33" s="168" t="s">
        <v>127</v>
      </c>
      <c r="HBV33" s="149"/>
      <c r="HBW33" s="149">
        <v>500</v>
      </c>
      <c r="HBX33" s="151" t="s">
        <v>460</v>
      </c>
      <c r="HBY33" s="168" t="s">
        <v>127</v>
      </c>
      <c r="HBZ33" s="149"/>
      <c r="HCA33" s="149">
        <v>500</v>
      </c>
      <c r="HCB33" s="151" t="s">
        <v>460</v>
      </c>
      <c r="HCC33" s="168" t="s">
        <v>127</v>
      </c>
      <c r="HCD33" s="149"/>
      <c r="HCE33" s="149">
        <v>500</v>
      </c>
      <c r="HCF33" s="151" t="s">
        <v>460</v>
      </c>
      <c r="HCG33" s="168" t="s">
        <v>127</v>
      </c>
      <c r="HCH33" s="149"/>
      <c r="HCI33" s="149">
        <v>500</v>
      </c>
      <c r="HCJ33" s="151" t="s">
        <v>460</v>
      </c>
      <c r="HCK33" s="168" t="s">
        <v>127</v>
      </c>
      <c r="HCL33" s="149"/>
      <c r="HCM33" s="149">
        <v>500</v>
      </c>
      <c r="HCN33" s="151" t="s">
        <v>460</v>
      </c>
      <c r="HCO33" s="168" t="s">
        <v>127</v>
      </c>
      <c r="HCP33" s="149"/>
      <c r="HCQ33" s="149">
        <v>500</v>
      </c>
      <c r="HCR33" s="151" t="s">
        <v>460</v>
      </c>
      <c r="HCS33" s="168" t="s">
        <v>127</v>
      </c>
      <c r="HCT33" s="149"/>
      <c r="HCU33" s="149">
        <v>500</v>
      </c>
      <c r="HCV33" s="151" t="s">
        <v>460</v>
      </c>
      <c r="HCW33" s="168" t="s">
        <v>127</v>
      </c>
      <c r="HCX33" s="149"/>
      <c r="HCY33" s="149">
        <v>500</v>
      </c>
      <c r="HCZ33" s="151" t="s">
        <v>460</v>
      </c>
      <c r="HDA33" s="168" t="s">
        <v>127</v>
      </c>
      <c r="HDB33" s="149"/>
      <c r="HDC33" s="149">
        <v>500</v>
      </c>
      <c r="HDD33" s="151" t="s">
        <v>460</v>
      </c>
      <c r="HDE33" s="168" t="s">
        <v>127</v>
      </c>
      <c r="HDF33" s="149"/>
      <c r="HDG33" s="149">
        <v>500</v>
      </c>
      <c r="HDH33" s="151" t="s">
        <v>460</v>
      </c>
      <c r="HDI33" s="168" t="s">
        <v>127</v>
      </c>
      <c r="HDJ33" s="149"/>
      <c r="HDK33" s="149">
        <v>500</v>
      </c>
      <c r="HDL33" s="151" t="s">
        <v>460</v>
      </c>
      <c r="HDM33" s="168" t="s">
        <v>127</v>
      </c>
      <c r="HDN33" s="149"/>
      <c r="HDO33" s="149">
        <v>500</v>
      </c>
      <c r="HDP33" s="151" t="s">
        <v>460</v>
      </c>
      <c r="HDQ33" s="168" t="s">
        <v>127</v>
      </c>
      <c r="HDR33" s="149"/>
      <c r="HDS33" s="149">
        <v>500</v>
      </c>
      <c r="HDT33" s="151" t="s">
        <v>460</v>
      </c>
      <c r="HDU33" s="168" t="s">
        <v>127</v>
      </c>
      <c r="HDV33" s="149"/>
      <c r="HDW33" s="149">
        <v>500</v>
      </c>
      <c r="HDX33" s="151" t="s">
        <v>460</v>
      </c>
      <c r="HDY33" s="168" t="s">
        <v>127</v>
      </c>
      <c r="HDZ33" s="149"/>
      <c r="HEA33" s="149">
        <v>500</v>
      </c>
      <c r="HEB33" s="151" t="s">
        <v>460</v>
      </c>
      <c r="HEC33" s="168" t="s">
        <v>127</v>
      </c>
      <c r="HED33" s="149"/>
      <c r="HEE33" s="149">
        <v>500</v>
      </c>
      <c r="HEF33" s="151" t="s">
        <v>460</v>
      </c>
      <c r="HEG33" s="168" t="s">
        <v>127</v>
      </c>
      <c r="HEH33" s="149"/>
      <c r="HEI33" s="149">
        <v>500</v>
      </c>
      <c r="HEJ33" s="151" t="s">
        <v>460</v>
      </c>
      <c r="HEK33" s="168" t="s">
        <v>127</v>
      </c>
      <c r="HEL33" s="149"/>
      <c r="HEM33" s="149">
        <v>500</v>
      </c>
      <c r="HEN33" s="151" t="s">
        <v>460</v>
      </c>
      <c r="HEO33" s="168" t="s">
        <v>127</v>
      </c>
      <c r="HEP33" s="149"/>
      <c r="HEQ33" s="149">
        <v>500</v>
      </c>
      <c r="HER33" s="151" t="s">
        <v>460</v>
      </c>
      <c r="HES33" s="168" t="s">
        <v>127</v>
      </c>
      <c r="HET33" s="149"/>
      <c r="HEU33" s="149">
        <v>500</v>
      </c>
      <c r="HEV33" s="151" t="s">
        <v>460</v>
      </c>
      <c r="HEW33" s="168" t="s">
        <v>127</v>
      </c>
      <c r="HEX33" s="149"/>
      <c r="HEY33" s="149">
        <v>500</v>
      </c>
      <c r="HEZ33" s="151" t="s">
        <v>460</v>
      </c>
      <c r="HFA33" s="168" t="s">
        <v>127</v>
      </c>
      <c r="HFB33" s="149"/>
      <c r="HFC33" s="149">
        <v>500</v>
      </c>
      <c r="HFD33" s="151" t="s">
        <v>460</v>
      </c>
      <c r="HFE33" s="168" t="s">
        <v>127</v>
      </c>
      <c r="HFF33" s="149"/>
      <c r="HFG33" s="149">
        <v>500</v>
      </c>
      <c r="HFH33" s="151" t="s">
        <v>460</v>
      </c>
      <c r="HFI33" s="168" t="s">
        <v>127</v>
      </c>
      <c r="HFJ33" s="149"/>
      <c r="HFK33" s="149">
        <v>500</v>
      </c>
      <c r="HFL33" s="151" t="s">
        <v>460</v>
      </c>
      <c r="HFM33" s="168" t="s">
        <v>127</v>
      </c>
      <c r="HFN33" s="149"/>
      <c r="HFO33" s="149">
        <v>500</v>
      </c>
      <c r="HFP33" s="151" t="s">
        <v>460</v>
      </c>
      <c r="HFQ33" s="168" t="s">
        <v>127</v>
      </c>
      <c r="HFR33" s="149"/>
      <c r="HFS33" s="149">
        <v>500</v>
      </c>
      <c r="HFT33" s="151" t="s">
        <v>460</v>
      </c>
      <c r="HFU33" s="168" t="s">
        <v>127</v>
      </c>
      <c r="HFV33" s="149"/>
      <c r="HFW33" s="149">
        <v>500</v>
      </c>
      <c r="HFX33" s="151" t="s">
        <v>460</v>
      </c>
      <c r="HFY33" s="168" t="s">
        <v>127</v>
      </c>
      <c r="HFZ33" s="149"/>
      <c r="HGA33" s="149">
        <v>500</v>
      </c>
      <c r="HGB33" s="151" t="s">
        <v>460</v>
      </c>
      <c r="HGC33" s="168" t="s">
        <v>127</v>
      </c>
      <c r="HGD33" s="149"/>
      <c r="HGE33" s="149">
        <v>500</v>
      </c>
      <c r="HGF33" s="151" t="s">
        <v>460</v>
      </c>
      <c r="HGG33" s="168" t="s">
        <v>127</v>
      </c>
      <c r="HGH33" s="149"/>
      <c r="HGI33" s="149">
        <v>500</v>
      </c>
      <c r="HGJ33" s="151" t="s">
        <v>460</v>
      </c>
      <c r="HGK33" s="168" t="s">
        <v>127</v>
      </c>
      <c r="HGL33" s="149"/>
      <c r="HGM33" s="149">
        <v>500</v>
      </c>
      <c r="HGN33" s="151" t="s">
        <v>460</v>
      </c>
      <c r="HGO33" s="168" t="s">
        <v>127</v>
      </c>
      <c r="HGP33" s="149"/>
      <c r="HGQ33" s="149">
        <v>500</v>
      </c>
      <c r="HGR33" s="151" t="s">
        <v>460</v>
      </c>
      <c r="HGS33" s="168" t="s">
        <v>127</v>
      </c>
      <c r="HGT33" s="149"/>
      <c r="HGU33" s="149">
        <v>500</v>
      </c>
      <c r="HGV33" s="151" t="s">
        <v>460</v>
      </c>
      <c r="HGW33" s="168" t="s">
        <v>127</v>
      </c>
      <c r="HGX33" s="149"/>
      <c r="HGY33" s="149">
        <v>500</v>
      </c>
      <c r="HGZ33" s="151" t="s">
        <v>460</v>
      </c>
      <c r="HHA33" s="168" t="s">
        <v>127</v>
      </c>
      <c r="HHB33" s="149"/>
      <c r="HHC33" s="149">
        <v>500</v>
      </c>
      <c r="HHD33" s="151" t="s">
        <v>460</v>
      </c>
      <c r="HHE33" s="168" t="s">
        <v>127</v>
      </c>
      <c r="HHF33" s="149"/>
      <c r="HHG33" s="149">
        <v>500</v>
      </c>
      <c r="HHH33" s="151" t="s">
        <v>460</v>
      </c>
      <c r="HHI33" s="168" t="s">
        <v>127</v>
      </c>
      <c r="HHJ33" s="149"/>
      <c r="HHK33" s="149">
        <v>500</v>
      </c>
      <c r="HHL33" s="151" t="s">
        <v>460</v>
      </c>
      <c r="HHM33" s="168" t="s">
        <v>127</v>
      </c>
      <c r="HHN33" s="149"/>
      <c r="HHO33" s="149">
        <v>500</v>
      </c>
      <c r="HHP33" s="151" t="s">
        <v>460</v>
      </c>
      <c r="HHQ33" s="168" t="s">
        <v>127</v>
      </c>
      <c r="HHR33" s="149"/>
      <c r="HHS33" s="149">
        <v>500</v>
      </c>
      <c r="HHT33" s="151" t="s">
        <v>460</v>
      </c>
      <c r="HHU33" s="168" t="s">
        <v>127</v>
      </c>
      <c r="HHV33" s="149"/>
      <c r="HHW33" s="149">
        <v>500</v>
      </c>
      <c r="HHX33" s="151" t="s">
        <v>460</v>
      </c>
      <c r="HHY33" s="168" t="s">
        <v>127</v>
      </c>
      <c r="HHZ33" s="149"/>
      <c r="HIA33" s="149">
        <v>500</v>
      </c>
      <c r="HIB33" s="151" t="s">
        <v>460</v>
      </c>
      <c r="HIC33" s="168" t="s">
        <v>127</v>
      </c>
      <c r="HID33" s="149"/>
      <c r="HIE33" s="149">
        <v>500</v>
      </c>
      <c r="HIF33" s="151" t="s">
        <v>460</v>
      </c>
      <c r="HIG33" s="168" t="s">
        <v>127</v>
      </c>
      <c r="HIH33" s="149"/>
      <c r="HII33" s="149">
        <v>500</v>
      </c>
      <c r="HIJ33" s="151" t="s">
        <v>460</v>
      </c>
      <c r="HIK33" s="168" t="s">
        <v>127</v>
      </c>
      <c r="HIL33" s="149"/>
      <c r="HIM33" s="149">
        <v>500</v>
      </c>
      <c r="HIN33" s="151" t="s">
        <v>460</v>
      </c>
      <c r="HIO33" s="168" t="s">
        <v>127</v>
      </c>
      <c r="HIP33" s="149"/>
      <c r="HIQ33" s="149">
        <v>500</v>
      </c>
      <c r="HIR33" s="151" t="s">
        <v>460</v>
      </c>
      <c r="HIS33" s="168" t="s">
        <v>127</v>
      </c>
      <c r="HIT33" s="149"/>
      <c r="HIU33" s="149">
        <v>500</v>
      </c>
      <c r="HIV33" s="151" t="s">
        <v>460</v>
      </c>
      <c r="HIW33" s="168" t="s">
        <v>127</v>
      </c>
      <c r="HIX33" s="149"/>
      <c r="HIY33" s="149">
        <v>500</v>
      </c>
      <c r="HIZ33" s="151" t="s">
        <v>460</v>
      </c>
      <c r="HJA33" s="168" t="s">
        <v>127</v>
      </c>
      <c r="HJB33" s="149"/>
      <c r="HJC33" s="149">
        <v>500</v>
      </c>
      <c r="HJD33" s="151" t="s">
        <v>460</v>
      </c>
      <c r="HJE33" s="168" t="s">
        <v>127</v>
      </c>
      <c r="HJF33" s="149"/>
      <c r="HJG33" s="149">
        <v>500</v>
      </c>
      <c r="HJH33" s="151" t="s">
        <v>460</v>
      </c>
      <c r="HJI33" s="168" t="s">
        <v>127</v>
      </c>
      <c r="HJJ33" s="149"/>
      <c r="HJK33" s="149">
        <v>500</v>
      </c>
      <c r="HJL33" s="151" t="s">
        <v>460</v>
      </c>
      <c r="HJM33" s="168" t="s">
        <v>127</v>
      </c>
      <c r="HJN33" s="149"/>
      <c r="HJO33" s="149">
        <v>500</v>
      </c>
      <c r="HJP33" s="151" t="s">
        <v>460</v>
      </c>
      <c r="HJQ33" s="168" t="s">
        <v>127</v>
      </c>
      <c r="HJR33" s="149"/>
      <c r="HJS33" s="149">
        <v>500</v>
      </c>
      <c r="HJT33" s="151" t="s">
        <v>460</v>
      </c>
      <c r="HJU33" s="168" t="s">
        <v>127</v>
      </c>
      <c r="HJV33" s="149"/>
      <c r="HJW33" s="149">
        <v>500</v>
      </c>
      <c r="HJX33" s="151" t="s">
        <v>460</v>
      </c>
      <c r="HJY33" s="168" t="s">
        <v>127</v>
      </c>
      <c r="HJZ33" s="149"/>
      <c r="HKA33" s="149">
        <v>500</v>
      </c>
      <c r="HKB33" s="151" t="s">
        <v>460</v>
      </c>
      <c r="HKC33" s="168" t="s">
        <v>127</v>
      </c>
      <c r="HKD33" s="149"/>
      <c r="HKE33" s="149">
        <v>500</v>
      </c>
      <c r="HKF33" s="151" t="s">
        <v>460</v>
      </c>
      <c r="HKG33" s="168" t="s">
        <v>127</v>
      </c>
      <c r="HKH33" s="149"/>
      <c r="HKI33" s="149">
        <v>500</v>
      </c>
      <c r="HKJ33" s="151" t="s">
        <v>460</v>
      </c>
      <c r="HKK33" s="168" t="s">
        <v>127</v>
      </c>
      <c r="HKL33" s="149"/>
      <c r="HKM33" s="149">
        <v>500</v>
      </c>
      <c r="HKN33" s="151" t="s">
        <v>460</v>
      </c>
      <c r="HKO33" s="168" t="s">
        <v>127</v>
      </c>
      <c r="HKP33" s="149"/>
      <c r="HKQ33" s="149">
        <v>500</v>
      </c>
      <c r="HKR33" s="151" t="s">
        <v>460</v>
      </c>
      <c r="HKS33" s="168" t="s">
        <v>127</v>
      </c>
      <c r="HKT33" s="149"/>
      <c r="HKU33" s="149">
        <v>500</v>
      </c>
      <c r="HKV33" s="151" t="s">
        <v>460</v>
      </c>
      <c r="HKW33" s="168" t="s">
        <v>127</v>
      </c>
      <c r="HKX33" s="149"/>
      <c r="HKY33" s="149">
        <v>500</v>
      </c>
      <c r="HKZ33" s="151" t="s">
        <v>460</v>
      </c>
      <c r="HLA33" s="168" t="s">
        <v>127</v>
      </c>
      <c r="HLB33" s="149"/>
      <c r="HLC33" s="149">
        <v>500</v>
      </c>
      <c r="HLD33" s="151" t="s">
        <v>460</v>
      </c>
      <c r="HLE33" s="168" t="s">
        <v>127</v>
      </c>
      <c r="HLF33" s="149"/>
      <c r="HLG33" s="149">
        <v>500</v>
      </c>
      <c r="HLH33" s="151" t="s">
        <v>460</v>
      </c>
      <c r="HLI33" s="168" t="s">
        <v>127</v>
      </c>
      <c r="HLJ33" s="149"/>
      <c r="HLK33" s="149">
        <v>500</v>
      </c>
      <c r="HLL33" s="151" t="s">
        <v>460</v>
      </c>
      <c r="HLM33" s="168" t="s">
        <v>127</v>
      </c>
      <c r="HLN33" s="149"/>
      <c r="HLO33" s="149">
        <v>500</v>
      </c>
      <c r="HLP33" s="151" t="s">
        <v>460</v>
      </c>
      <c r="HLQ33" s="168" t="s">
        <v>127</v>
      </c>
      <c r="HLR33" s="149"/>
      <c r="HLS33" s="149">
        <v>500</v>
      </c>
      <c r="HLT33" s="151" t="s">
        <v>460</v>
      </c>
      <c r="HLU33" s="168" t="s">
        <v>127</v>
      </c>
      <c r="HLV33" s="149"/>
      <c r="HLW33" s="149">
        <v>500</v>
      </c>
      <c r="HLX33" s="151" t="s">
        <v>460</v>
      </c>
      <c r="HLY33" s="168" t="s">
        <v>127</v>
      </c>
      <c r="HLZ33" s="149"/>
      <c r="HMA33" s="149">
        <v>500</v>
      </c>
      <c r="HMB33" s="151" t="s">
        <v>460</v>
      </c>
      <c r="HMC33" s="168" t="s">
        <v>127</v>
      </c>
      <c r="HMD33" s="149"/>
      <c r="HME33" s="149">
        <v>500</v>
      </c>
      <c r="HMF33" s="151" t="s">
        <v>460</v>
      </c>
      <c r="HMG33" s="168" t="s">
        <v>127</v>
      </c>
      <c r="HMH33" s="149"/>
      <c r="HMI33" s="149">
        <v>500</v>
      </c>
      <c r="HMJ33" s="151" t="s">
        <v>460</v>
      </c>
      <c r="HMK33" s="168" t="s">
        <v>127</v>
      </c>
      <c r="HML33" s="149"/>
      <c r="HMM33" s="149">
        <v>500</v>
      </c>
      <c r="HMN33" s="151" t="s">
        <v>460</v>
      </c>
      <c r="HMO33" s="168" t="s">
        <v>127</v>
      </c>
      <c r="HMP33" s="149"/>
      <c r="HMQ33" s="149">
        <v>500</v>
      </c>
      <c r="HMR33" s="151" t="s">
        <v>460</v>
      </c>
      <c r="HMS33" s="168" t="s">
        <v>127</v>
      </c>
      <c r="HMT33" s="149"/>
      <c r="HMU33" s="149">
        <v>500</v>
      </c>
      <c r="HMV33" s="151" t="s">
        <v>460</v>
      </c>
      <c r="HMW33" s="168" t="s">
        <v>127</v>
      </c>
      <c r="HMX33" s="149"/>
      <c r="HMY33" s="149">
        <v>500</v>
      </c>
      <c r="HMZ33" s="151" t="s">
        <v>460</v>
      </c>
      <c r="HNA33" s="168" t="s">
        <v>127</v>
      </c>
      <c r="HNB33" s="149"/>
      <c r="HNC33" s="149">
        <v>500</v>
      </c>
      <c r="HND33" s="151" t="s">
        <v>460</v>
      </c>
      <c r="HNE33" s="168" t="s">
        <v>127</v>
      </c>
      <c r="HNF33" s="149"/>
      <c r="HNG33" s="149">
        <v>500</v>
      </c>
      <c r="HNH33" s="151" t="s">
        <v>460</v>
      </c>
      <c r="HNI33" s="168" t="s">
        <v>127</v>
      </c>
      <c r="HNJ33" s="149"/>
      <c r="HNK33" s="149">
        <v>500</v>
      </c>
      <c r="HNL33" s="151" t="s">
        <v>460</v>
      </c>
      <c r="HNM33" s="168" t="s">
        <v>127</v>
      </c>
      <c r="HNN33" s="149"/>
      <c r="HNO33" s="149">
        <v>500</v>
      </c>
      <c r="HNP33" s="151" t="s">
        <v>460</v>
      </c>
      <c r="HNQ33" s="168" t="s">
        <v>127</v>
      </c>
      <c r="HNR33" s="149"/>
      <c r="HNS33" s="149">
        <v>500</v>
      </c>
      <c r="HNT33" s="151" t="s">
        <v>460</v>
      </c>
      <c r="HNU33" s="168" t="s">
        <v>127</v>
      </c>
      <c r="HNV33" s="149"/>
      <c r="HNW33" s="149">
        <v>500</v>
      </c>
      <c r="HNX33" s="151" t="s">
        <v>460</v>
      </c>
      <c r="HNY33" s="168" t="s">
        <v>127</v>
      </c>
      <c r="HNZ33" s="149"/>
      <c r="HOA33" s="149">
        <v>500</v>
      </c>
      <c r="HOB33" s="151" t="s">
        <v>460</v>
      </c>
      <c r="HOC33" s="168" t="s">
        <v>127</v>
      </c>
      <c r="HOD33" s="149"/>
      <c r="HOE33" s="149">
        <v>500</v>
      </c>
      <c r="HOF33" s="151" t="s">
        <v>460</v>
      </c>
      <c r="HOG33" s="168" t="s">
        <v>127</v>
      </c>
      <c r="HOH33" s="149"/>
      <c r="HOI33" s="149">
        <v>500</v>
      </c>
      <c r="HOJ33" s="151" t="s">
        <v>460</v>
      </c>
      <c r="HOK33" s="168" t="s">
        <v>127</v>
      </c>
      <c r="HOL33" s="149"/>
      <c r="HOM33" s="149">
        <v>500</v>
      </c>
      <c r="HON33" s="151" t="s">
        <v>460</v>
      </c>
      <c r="HOO33" s="168" t="s">
        <v>127</v>
      </c>
      <c r="HOP33" s="149"/>
      <c r="HOQ33" s="149">
        <v>500</v>
      </c>
      <c r="HOR33" s="151" t="s">
        <v>460</v>
      </c>
      <c r="HOS33" s="168" t="s">
        <v>127</v>
      </c>
      <c r="HOT33" s="149"/>
      <c r="HOU33" s="149">
        <v>500</v>
      </c>
      <c r="HOV33" s="151" t="s">
        <v>460</v>
      </c>
      <c r="HOW33" s="168" t="s">
        <v>127</v>
      </c>
      <c r="HOX33" s="149"/>
      <c r="HOY33" s="149">
        <v>500</v>
      </c>
      <c r="HOZ33" s="151" t="s">
        <v>460</v>
      </c>
      <c r="HPA33" s="168" t="s">
        <v>127</v>
      </c>
      <c r="HPB33" s="149"/>
      <c r="HPC33" s="149">
        <v>500</v>
      </c>
      <c r="HPD33" s="151" t="s">
        <v>460</v>
      </c>
      <c r="HPE33" s="168" t="s">
        <v>127</v>
      </c>
      <c r="HPF33" s="149"/>
      <c r="HPG33" s="149">
        <v>500</v>
      </c>
      <c r="HPH33" s="151" t="s">
        <v>460</v>
      </c>
      <c r="HPI33" s="168" t="s">
        <v>127</v>
      </c>
      <c r="HPJ33" s="149"/>
      <c r="HPK33" s="149">
        <v>500</v>
      </c>
      <c r="HPL33" s="151" t="s">
        <v>460</v>
      </c>
      <c r="HPM33" s="168" t="s">
        <v>127</v>
      </c>
      <c r="HPN33" s="149"/>
      <c r="HPO33" s="149">
        <v>500</v>
      </c>
      <c r="HPP33" s="151" t="s">
        <v>460</v>
      </c>
      <c r="HPQ33" s="168" t="s">
        <v>127</v>
      </c>
      <c r="HPR33" s="149"/>
      <c r="HPS33" s="149">
        <v>500</v>
      </c>
      <c r="HPT33" s="151" t="s">
        <v>460</v>
      </c>
      <c r="HPU33" s="168" t="s">
        <v>127</v>
      </c>
      <c r="HPV33" s="149"/>
      <c r="HPW33" s="149">
        <v>500</v>
      </c>
      <c r="HPX33" s="151" t="s">
        <v>460</v>
      </c>
      <c r="HPY33" s="168" t="s">
        <v>127</v>
      </c>
      <c r="HPZ33" s="149"/>
      <c r="HQA33" s="149">
        <v>500</v>
      </c>
      <c r="HQB33" s="151" t="s">
        <v>460</v>
      </c>
      <c r="HQC33" s="168" t="s">
        <v>127</v>
      </c>
      <c r="HQD33" s="149"/>
      <c r="HQE33" s="149">
        <v>500</v>
      </c>
      <c r="HQF33" s="151" t="s">
        <v>460</v>
      </c>
      <c r="HQG33" s="168" t="s">
        <v>127</v>
      </c>
      <c r="HQH33" s="149"/>
      <c r="HQI33" s="149">
        <v>500</v>
      </c>
      <c r="HQJ33" s="151" t="s">
        <v>460</v>
      </c>
      <c r="HQK33" s="168" t="s">
        <v>127</v>
      </c>
      <c r="HQL33" s="149"/>
      <c r="HQM33" s="149">
        <v>500</v>
      </c>
      <c r="HQN33" s="151" t="s">
        <v>460</v>
      </c>
      <c r="HQO33" s="168" t="s">
        <v>127</v>
      </c>
      <c r="HQP33" s="149"/>
      <c r="HQQ33" s="149">
        <v>500</v>
      </c>
      <c r="HQR33" s="151" t="s">
        <v>460</v>
      </c>
      <c r="HQS33" s="168" t="s">
        <v>127</v>
      </c>
      <c r="HQT33" s="149"/>
      <c r="HQU33" s="149">
        <v>500</v>
      </c>
      <c r="HQV33" s="151" t="s">
        <v>460</v>
      </c>
      <c r="HQW33" s="168" t="s">
        <v>127</v>
      </c>
      <c r="HQX33" s="149"/>
      <c r="HQY33" s="149">
        <v>500</v>
      </c>
      <c r="HQZ33" s="151" t="s">
        <v>460</v>
      </c>
      <c r="HRA33" s="168" t="s">
        <v>127</v>
      </c>
      <c r="HRB33" s="149"/>
      <c r="HRC33" s="149">
        <v>500</v>
      </c>
      <c r="HRD33" s="151" t="s">
        <v>460</v>
      </c>
      <c r="HRE33" s="168" t="s">
        <v>127</v>
      </c>
      <c r="HRF33" s="149"/>
      <c r="HRG33" s="149">
        <v>500</v>
      </c>
      <c r="HRH33" s="151" t="s">
        <v>460</v>
      </c>
      <c r="HRI33" s="168" t="s">
        <v>127</v>
      </c>
      <c r="HRJ33" s="149"/>
      <c r="HRK33" s="149">
        <v>500</v>
      </c>
      <c r="HRL33" s="151" t="s">
        <v>460</v>
      </c>
      <c r="HRM33" s="168" t="s">
        <v>127</v>
      </c>
      <c r="HRN33" s="149"/>
      <c r="HRO33" s="149">
        <v>500</v>
      </c>
      <c r="HRP33" s="151" t="s">
        <v>460</v>
      </c>
      <c r="HRQ33" s="168" t="s">
        <v>127</v>
      </c>
      <c r="HRR33" s="149"/>
      <c r="HRS33" s="149">
        <v>500</v>
      </c>
      <c r="HRT33" s="151" t="s">
        <v>460</v>
      </c>
      <c r="HRU33" s="168" t="s">
        <v>127</v>
      </c>
      <c r="HRV33" s="149"/>
      <c r="HRW33" s="149">
        <v>500</v>
      </c>
      <c r="HRX33" s="151" t="s">
        <v>460</v>
      </c>
      <c r="HRY33" s="168" t="s">
        <v>127</v>
      </c>
      <c r="HRZ33" s="149"/>
      <c r="HSA33" s="149">
        <v>500</v>
      </c>
      <c r="HSB33" s="151" t="s">
        <v>460</v>
      </c>
      <c r="HSC33" s="168" t="s">
        <v>127</v>
      </c>
      <c r="HSD33" s="149"/>
      <c r="HSE33" s="149">
        <v>500</v>
      </c>
      <c r="HSF33" s="151" t="s">
        <v>460</v>
      </c>
      <c r="HSG33" s="168" t="s">
        <v>127</v>
      </c>
      <c r="HSH33" s="149"/>
      <c r="HSI33" s="149">
        <v>500</v>
      </c>
      <c r="HSJ33" s="151" t="s">
        <v>460</v>
      </c>
      <c r="HSK33" s="168" t="s">
        <v>127</v>
      </c>
      <c r="HSL33" s="149"/>
      <c r="HSM33" s="149">
        <v>500</v>
      </c>
      <c r="HSN33" s="151" t="s">
        <v>460</v>
      </c>
      <c r="HSO33" s="168" t="s">
        <v>127</v>
      </c>
      <c r="HSP33" s="149"/>
      <c r="HSQ33" s="149">
        <v>500</v>
      </c>
      <c r="HSR33" s="151" t="s">
        <v>460</v>
      </c>
      <c r="HSS33" s="168" t="s">
        <v>127</v>
      </c>
      <c r="HST33" s="149"/>
      <c r="HSU33" s="149">
        <v>500</v>
      </c>
      <c r="HSV33" s="151" t="s">
        <v>460</v>
      </c>
      <c r="HSW33" s="168" t="s">
        <v>127</v>
      </c>
      <c r="HSX33" s="149"/>
      <c r="HSY33" s="149">
        <v>500</v>
      </c>
      <c r="HSZ33" s="151" t="s">
        <v>460</v>
      </c>
      <c r="HTA33" s="168" t="s">
        <v>127</v>
      </c>
      <c r="HTB33" s="149"/>
      <c r="HTC33" s="149">
        <v>500</v>
      </c>
      <c r="HTD33" s="151" t="s">
        <v>460</v>
      </c>
      <c r="HTE33" s="168" t="s">
        <v>127</v>
      </c>
      <c r="HTF33" s="149"/>
      <c r="HTG33" s="149">
        <v>500</v>
      </c>
      <c r="HTH33" s="151" t="s">
        <v>460</v>
      </c>
      <c r="HTI33" s="168" t="s">
        <v>127</v>
      </c>
      <c r="HTJ33" s="149"/>
      <c r="HTK33" s="149">
        <v>500</v>
      </c>
      <c r="HTL33" s="151" t="s">
        <v>460</v>
      </c>
      <c r="HTM33" s="168" t="s">
        <v>127</v>
      </c>
      <c r="HTN33" s="149"/>
      <c r="HTO33" s="149">
        <v>500</v>
      </c>
      <c r="HTP33" s="151" t="s">
        <v>460</v>
      </c>
      <c r="HTQ33" s="168" t="s">
        <v>127</v>
      </c>
      <c r="HTR33" s="149"/>
      <c r="HTS33" s="149">
        <v>500</v>
      </c>
      <c r="HTT33" s="151" t="s">
        <v>460</v>
      </c>
      <c r="HTU33" s="168" t="s">
        <v>127</v>
      </c>
      <c r="HTV33" s="149"/>
      <c r="HTW33" s="149">
        <v>500</v>
      </c>
      <c r="HTX33" s="151" t="s">
        <v>460</v>
      </c>
      <c r="HTY33" s="168" t="s">
        <v>127</v>
      </c>
      <c r="HTZ33" s="149"/>
      <c r="HUA33" s="149">
        <v>500</v>
      </c>
      <c r="HUB33" s="151" t="s">
        <v>460</v>
      </c>
      <c r="HUC33" s="168" t="s">
        <v>127</v>
      </c>
      <c r="HUD33" s="149"/>
      <c r="HUE33" s="149">
        <v>500</v>
      </c>
      <c r="HUF33" s="151" t="s">
        <v>460</v>
      </c>
      <c r="HUG33" s="168" t="s">
        <v>127</v>
      </c>
      <c r="HUH33" s="149"/>
      <c r="HUI33" s="149">
        <v>500</v>
      </c>
      <c r="HUJ33" s="151" t="s">
        <v>460</v>
      </c>
      <c r="HUK33" s="168" t="s">
        <v>127</v>
      </c>
      <c r="HUL33" s="149"/>
      <c r="HUM33" s="149">
        <v>500</v>
      </c>
      <c r="HUN33" s="151" t="s">
        <v>460</v>
      </c>
      <c r="HUO33" s="168" t="s">
        <v>127</v>
      </c>
      <c r="HUP33" s="149"/>
      <c r="HUQ33" s="149">
        <v>500</v>
      </c>
      <c r="HUR33" s="151" t="s">
        <v>460</v>
      </c>
      <c r="HUS33" s="168" t="s">
        <v>127</v>
      </c>
      <c r="HUT33" s="149"/>
      <c r="HUU33" s="149">
        <v>500</v>
      </c>
      <c r="HUV33" s="151" t="s">
        <v>460</v>
      </c>
      <c r="HUW33" s="168" t="s">
        <v>127</v>
      </c>
      <c r="HUX33" s="149"/>
      <c r="HUY33" s="149">
        <v>500</v>
      </c>
      <c r="HUZ33" s="151" t="s">
        <v>460</v>
      </c>
      <c r="HVA33" s="168" t="s">
        <v>127</v>
      </c>
      <c r="HVB33" s="149"/>
      <c r="HVC33" s="149">
        <v>500</v>
      </c>
      <c r="HVD33" s="151" t="s">
        <v>460</v>
      </c>
      <c r="HVE33" s="168" t="s">
        <v>127</v>
      </c>
      <c r="HVF33" s="149"/>
      <c r="HVG33" s="149">
        <v>500</v>
      </c>
      <c r="HVH33" s="151" t="s">
        <v>460</v>
      </c>
      <c r="HVI33" s="168" t="s">
        <v>127</v>
      </c>
      <c r="HVJ33" s="149"/>
      <c r="HVK33" s="149">
        <v>500</v>
      </c>
      <c r="HVL33" s="151" t="s">
        <v>460</v>
      </c>
      <c r="HVM33" s="168" t="s">
        <v>127</v>
      </c>
      <c r="HVN33" s="149"/>
      <c r="HVO33" s="149">
        <v>500</v>
      </c>
      <c r="HVP33" s="151" t="s">
        <v>460</v>
      </c>
      <c r="HVQ33" s="168" t="s">
        <v>127</v>
      </c>
      <c r="HVR33" s="149"/>
      <c r="HVS33" s="149">
        <v>500</v>
      </c>
      <c r="HVT33" s="151" t="s">
        <v>460</v>
      </c>
      <c r="HVU33" s="168" t="s">
        <v>127</v>
      </c>
      <c r="HVV33" s="149"/>
      <c r="HVW33" s="149">
        <v>500</v>
      </c>
      <c r="HVX33" s="151" t="s">
        <v>460</v>
      </c>
      <c r="HVY33" s="168" t="s">
        <v>127</v>
      </c>
      <c r="HVZ33" s="149"/>
      <c r="HWA33" s="149">
        <v>500</v>
      </c>
      <c r="HWB33" s="151" t="s">
        <v>460</v>
      </c>
      <c r="HWC33" s="168" t="s">
        <v>127</v>
      </c>
      <c r="HWD33" s="149"/>
      <c r="HWE33" s="149">
        <v>500</v>
      </c>
      <c r="HWF33" s="151" t="s">
        <v>460</v>
      </c>
      <c r="HWG33" s="168" t="s">
        <v>127</v>
      </c>
      <c r="HWH33" s="149"/>
      <c r="HWI33" s="149">
        <v>500</v>
      </c>
      <c r="HWJ33" s="151" t="s">
        <v>460</v>
      </c>
      <c r="HWK33" s="168" t="s">
        <v>127</v>
      </c>
      <c r="HWL33" s="149"/>
      <c r="HWM33" s="149">
        <v>500</v>
      </c>
      <c r="HWN33" s="151" t="s">
        <v>460</v>
      </c>
      <c r="HWO33" s="168" t="s">
        <v>127</v>
      </c>
      <c r="HWP33" s="149"/>
      <c r="HWQ33" s="149">
        <v>500</v>
      </c>
      <c r="HWR33" s="151" t="s">
        <v>460</v>
      </c>
      <c r="HWS33" s="168" t="s">
        <v>127</v>
      </c>
      <c r="HWT33" s="149"/>
      <c r="HWU33" s="149">
        <v>500</v>
      </c>
      <c r="HWV33" s="151" t="s">
        <v>460</v>
      </c>
      <c r="HWW33" s="168" t="s">
        <v>127</v>
      </c>
      <c r="HWX33" s="149"/>
      <c r="HWY33" s="149">
        <v>500</v>
      </c>
      <c r="HWZ33" s="151" t="s">
        <v>460</v>
      </c>
      <c r="HXA33" s="168" t="s">
        <v>127</v>
      </c>
      <c r="HXB33" s="149"/>
      <c r="HXC33" s="149">
        <v>500</v>
      </c>
      <c r="HXD33" s="151" t="s">
        <v>460</v>
      </c>
      <c r="HXE33" s="168" t="s">
        <v>127</v>
      </c>
      <c r="HXF33" s="149"/>
      <c r="HXG33" s="149">
        <v>500</v>
      </c>
      <c r="HXH33" s="151" t="s">
        <v>460</v>
      </c>
      <c r="HXI33" s="168" t="s">
        <v>127</v>
      </c>
      <c r="HXJ33" s="149"/>
      <c r="HXK33" s="149">
        <v>500</v>
      </c>
      <c r="HXL33" s="151" t="s">
        <v>460</v>
      </c>
      <c r="HXM33" s="168" t="s">
        <v>127</v>
      </c>
      <c r="HXN33" s="149"/>
      <c r="HXO33" s="149">
        <v>500</v>
      </c>
      <c r="HXP33" s="151" t="s">
        <v>460</v>
      </c>
      <c r="HXQ33" s="168" t="s">
        <v>127</v>
      </c>
      <c r="HXR33" s="149"/>
      <c r="HXS33" s="149">
        <v>500</v>
      </c>
      <c r="HXT33" s="151" t="s">
        <v>460</v>
      </c>
      <c r="HXU33" s="168" t="s">
        <v>127</v>
      </c>
      <c r="HXV33" s="149"/>
      <c r="HXW33" s="149">
        <v>500</v>
      </c>
      <c r="HXX33" s="151" t="s">
        <v>460</v>
      </c>
      <c r="HXY33" s="168" t="s">
        <v>127</v>
      </c>
      <c r="HXZ33" s="149"/>
      <c r="HYA33" s="149">
        <v>500</v>
      </c>
      <c r="HYB33" s="151" t="s">
        <v>460</v>
      </c>
      <c r="HYC33" s="168" t="s">
        <v>127</v>
      </c>
      <c r="HYD33" s="149"/>
      <c r="HYE33" s="149">
        <v>500</v>
      </c>
      <c r="HYF33" s="151" t="s">
        <v>460</v>
      </c>
      <c r="HYG33" s="168" t="s">
        <v>127</v>
      </c>
      <c r="HYH33" s="149"/>
      <c r="HYI33" s="149">
        <v>500</v>
      </c>
      <c r="HYJ33" s="151" t="s">
        <v>460</v>
      </c>
      <c r="HYK33" s="168" t="s">
        <v>127</v>
      </c>
      <c r="HYL33" s="149"/>
      <c r="HYM33" s="149">
        <v>500</v>
      </c>
      <c r="HYN33" s="151" t="s">
        <v>460</v>
      </c>
      <c r="HYO33" s="168" t="s">
        <v>127</v>
      </c>
      <c r="HYP33" s="149"/>
      <c r="HYQ33" s="149">
        <v>500</v>
      </c>
      <c r="HYR33" s="151" t="s">
        <v>460</v>
      </c>
      <c r="HYS33" s="168" t="s">
        <v>127</v>
      </c>
      <c r="HYT33" s="149"/>
      <c r="HYU33" s="149">
        <v>500</v>
      </c>
      <c r="HYV33" s="151" t="s">
        <v>460</v>
      </c>
      <c r="HYW33" s="168" t="s">
        <v>127</v>
      </c>
      <c r="HYX33" s="149"/>
      <c r="HYY33" s="149">
        <v>500</v>
      </c>
      <c r="HYZ33" s="151" t="s">
        <v>460</v>
      </c>
      <c r="HZA33" s="168" t="s">
        <v>127</v>
      </c>
      <c r="HZB33" s="149"/>
      <c r="HZC33" s="149">
        <v>500</v>
      </c>
      <c r="HZD33" s="151" t="s">
        <v>460</v>
      </c>
      <c r="HZE33" s="168" t="s">
        <v>127</v>
      </c>
      <c r="HZF33" s="149"/>
      <c r="HZG33" s="149">
        <v>500</v>
      </c>
      <c r="HZH33" s="151" t="s">
        <v>460</v>
      </c>
      <c r="HZI33" s="168" t="s">
        <v>127</v>
      </c>
      <c r="HZJ33" s="149"/>
      <c r="HZK33" s="149">
        <v>500</v>
      </c>
      <c r="HZL33" s="151" t="s">
        <v>460</v>
      </c>
      <c r="HZM33" s="168" t="s">
        <v>127</v>
      </c>
      <c r="HZN33" s="149"/>
      <c r="HZO33" s="149">
        <v>500</v>
      </c>
      <c r="HZP33" s="151" t="s">
        <v>460</v>
      </c>
      <c r="HZQ33" s="168" t="s">
        <v>127</v>
      </c>
      <c r="HZR33" s="149"/>
      <c r="HZS33" s="149">
        <v>500</v>
      </c>
      <c r="HZT33" s="151" t="s">
        <v>460</v>
      </c>
      <c r="HZU33" s="168" t="s">
        <v>127</v>
      </c>
      <c r="HZV33" s="149"/>
      <c r="HZW33" s="149">
        <v>500</v>
      </c>
      <c r="HZX33" s="151" t="s">
        <v>460</v>
      </c>
      <c r="HZY33" s="168" t="s">
        <v>127</v>
      </c>
      <c r="HZZ33" s="149"/>
      <c r="IAA33" s="149">
        <v>500</v>
      </c>
      <c r="IAB33" s="151" t="s">
        <v>460</v>
      </c>
      <c r="IAC33" s="168" t="s">
        <v>127</v>
      </c>
      <c r="IAD33" s="149"/>
      <c r="IAE33" s="149">
        <v>500</v>
      </c>
      <c r="IAF33" s="151" t="s">
        <v>460</v>
      </c>
      <c r="IAG33" s="168" t="s">
        <v>127</v>
      </c>
      <c r="IAH33" s="149"/>
      <c r="IAI33" s="149">
        <v>500</v>
      </c>
      <c r="IAJ33" s="151" t="s">
        <v>460</v>
      </c>
      <c r="IAK33" s="168" t="s">
        <v>127</v>
      </c>
      <c r="IAL33" s="149"/>
      <c r="IAM33" s="149">
        <v>500</v>
      </c>
      <c r="IAN33" s="151" t="s">
        <v>460</v>
      </c>
      <c r="IAO33" s="168" t="s">
        <v>127</v>
      </c>
      <c r="IAP33" s="149"/>
      <c r="IAQ33" s="149">
        <v>500</v>
      </c>
      <c r="IAR33" s="151" t="s">
        <v>460</v>
      </c>
      <c r="IAS33" s="168" t="s">
        <v>127</v>
      </c>
      <c r="IAT33" s="149"/>
      <c r="IAU33" s="149">
        <v>500</v>
      </c>
      <c r="IAV33" s="151" t="s">
        <v>460</v>
      </c>
      <c r="IAW33" s="168" t="s">
        <v>127</v>
      </c>
      <c r="IAX33" s="149"/>
      <c r="IAY33" s="149">
        <v>500</v>
      </c>
      <c r="IAZ33" s="151" t="s">
        <v>460</v>
      </c>
      <c r="IBA33" s="168" t="s">
        <v>127</v>
      </c>
      <c r="IBB33" s="149"/>
      <c r="IBC33" s="149">
        <v>500</v>
      </c>
      <c r="IBD33" s="151" t="s">
        <v>460</v>
      </c>
      <c r="IBE33" s="168" t="s">
        <v>127</v>
      </c>
      <c r="IBF33" s="149"/>
      <c r="IBG33" s="149">
        <v>500</v>
      </c>
      <c r="IBH33" s="151" t="s">
        <v>460</v>
      </c>
      <c r="IBI33" s="168" t="s">
        <v>127</v>
      </c>
      <c r="IBJ33" s="149"/>
      <c r="IBK33" s="149">
        <v>500</v>
      </c>
      <c r="IBL33" s="151" t="s">
        <v>460</v>
      </c>
      <c r="IBM33" s="168" t="s">
        <v>127</v>
      </c>
      <c r="IBN33" s="149"/>
      <c r="IBO33" s="149">
        <v>500</v>
      </c>
      <c r="IBP33" s="151" t="s">
        <v>460</v>
      </c>
      <c r="IBQ33" s="168" t="s">
        <v>127</v>
      </c>
      <c r="IBR33" s="149"/>
      <c r="IBS33" s="149">
        <v>500</v>
      </c>
      <c r="IBT33" s="151" t="s">
        <v>460</v>
      </c>
      <c r="IBU33" s="168" t="s">
        <v>127</v>
      </c>
      <c r="IBV33" s="149"/>
      <c r="IBW33" s="149">
        <v>500</v>
      </c>
      <c r="IBX33" s="151" t="s">
        <v>460</v>
      </c>
      <c r="IBY33" s="168" t="s">
        <v>127</v>
      </c>
      <c r="IBZ33" s="149"/>
      <c r="ICA33" s="149">
        <v>500</v>
      </c>
      <c r="ICB33" s="151" t="s">
        <v>460</v>
      </c>
      <c r="ICC33" s="168" t="s">
        <v>127</v>
      </c>
      <c r="ICD33" s="149"/>
      <c r="ICE33" s="149">
        <v>500</v>
      </c>
      <c r="ICF33" s="151" t="s">
        <v>460</v>
      </c>
      <c r="ICG33" s="168" t="s">
        <v>127</v>
      </c>
      <c r="ICH33" s="149"/>
      <c r="ICI33" s="149">
        <v>500</v>
      </c>
      <c r="ICJ33" s="151" t="s">
        <v>460</v>
      </c>
      <c r="ICK33" s="168" t="s">
        <v>127</v>
      </c>
      <c r="ICL33" s="149"/>
      <c r="ICM33" s="149">
        <v>500</v>
      </c>
      <c r="ICN33" s="151" t="s">
        <v>460</v>
      </c>
      <c r="ICO33" s="168" t="s">
        <v>127</v>
      </c>
      <c r="ICP33" s="149"/>
      <c r="ICQ33" s="149">
        <v>500</v>
      </c>
      <c r="ICR33" s="151" t="s">
        <v>460</v>
      </c>
      <c r="ICS33" s="168" t="s">
        <v>127</v>
      </c>
      <c r="ICT33" s="149"/>
      <c r="ICU33" s="149">
        <v>500</v>
      </c>
      <c r="ICV33" s="151" t="s">
        <v>460</v>
      </c>
      <c r="ICW33" s="168" t="s">
        <v>127</v>
      </c>
      <c r="ICX33" s="149"/>
      <c r="ICY33" s="149">
        <v>500</v>
      </c>
      <c r="ICZ33" s="151" t="s">
        <v>460</v>
      </c>
      <c r="IDA33" s="168" t="s">
        <v>127</v>
      </c>
      <c r="IDB33" s="149"/>
      <c r="IDC33" s="149">
        <v>500</v>
      </c>
      <c r="IDD33" s="151" t="s">
        <v>460</v>
      </c>
      <c r="IDE33" s="168" t="s">
        <v>127</v>
      </c>
      <c r="IDF33" s="149"/>
      <c r="IDG33" s="149">
        <v>500</v>
      </c>
      <c r="IDH33" s="151" t="s">
        <v>460</v>
      </c>
      <c r="IDI33" s="168" t="s">
        <v>127</v>
      </c>
      <c r="IDJ33" s="149"/>
      <c r="IDK33" s="149">
        <v>500</v>
      </c>
      <c r="IDL33" s="151" t="s">
        <v>460</v>
      </c>
      <c r="IDM33" s="168" t="s">
        <v>127</v>
      </c>
      <c r="IDN33" s="149"/>
      <c r="IDO33" s="149">
        <v>500</v>
      </c>
      <c r="IDP33" s="151" t="s">
        <v>460</v>
      </c>
      <c r="IDQ33" s="168" t="s">
        <v>127</v>
      </c>
      <c r="IDR33" s="149"/>
      <c r="IDS33" s="149">
        <v>500</v>
      </c>
      <c r="IDT33" s="151" t="s">
        <v>460</v>
      </c>
      <c r="IDU33" s="168" t="s">
        <v>127</v>
      </c>
      <c r="IDV33" s="149"/>
      <c r="IDW33" s="149">
        <v>500</v>
      </c>
      <c r="IDX33" s="151" t="s">
        <v>460</v>
      </c>
      <c r="IDY33" s="168" t="s">
        <v>127</v>
      </c>
      <c r="IDZ33" s="149"/>
      <c r="IEA33" s="149">
        <v>500</v>
      </c>
      <c r="IEB33" s="151" t="s">
        <v>460</v>
      </c>
      <c r="IEC33" s="168" t="s">
        <v>127</v>
      </c>
      <c r="IED33" s="149"/>
      <c r="IEE33" s="149">
        <v>500</v>
      </c>
      <c r="IEF33" s="151" t="s">
        <v>460</v>
      </c>
      <c r="IEG33" s="168" t="s">
        <v>127</v>
      </c>
      <c r="IEH33" s="149"/>
      <c r="IEI33" s="149">
        <v>500</v>
      </c>
      <c r="IEJ33" s="151" t="s">
        <v>460</v>
      </c>
      <c r="IEK33" s="168" t="s">
        <v>127</v>
      </c>
      <c r="IEL33" s="149"/>
      <c r="IEM33" s="149">
        <v>500</v>
      </c>
      <c r="IEN33" s="151" t="s">
        <v>460</v>
      </c>
      <c r="IEO33" s="168" t="s">
        <v>127</v>
      </c>
      <c r="IEP33" s="149"/>
      <c r="IEQ33" s="149">
        <v>500</v>
      </c>
      <c r="IER33" s="151" t="s">
        <v>460</v>
      </c>
      <c r="IES33" s="168" t="s">
        <v>127</v>
      </c>
      <c r="IET33" s="149"/>
      <c r="IEU33" s="149">
        <v>500</v>
      </c>
      <c r="IEV33" s="151" t="s">
        <v>460</v>
      </c>
      <c r="IEW33" s="168" t="s">
        <v>127</v>
      </c>
      <c r="IEX33" s="149"/>
      <c r="IEY33" s="149">
        <v>500</v>
      </c>
      <c r="IEZ33" s="151" t="s">
        <v>460</v>
      </c>
      <c r="IFA33" s="168" t="s">
        <v>127</v>
      </c>
      <c r="IFB33" s="149"/>
      <c r="IFC33" s="149">
        <v>500</v>
      </c>
      <c r="IFD33" s="151" t="s">
        <v>460</v>
      </c>
      <c r="IFE33" s="168" t="s">
        <v>127</v>
      </c>
      <c r="IFF33" s="149"/>
      <c r="IFG33" s="149">
        <v>500</v>
      </c>
      <c r="IFH33" s="151" t="s">
        <v>460</v>
      </c>
      <c r="IFI33" s="168" t="s">
        <v>127</v>
      </c>
      <c r="IFJ33" s="149"/>
      <c r="IFK33" s="149">
        <v>500</v>
      </c>
      <c r="IFL33" s="151" t="s">
        <v>460</v>
      </c>
      <c r="IFM33" s="168" t="s">
        <v>127</v>
      </c>
      <c r="IFN33" s="149"/>
      <c r="IFO33" s="149">
        <v>500</v>
      </c>
      <c r="IFP33" s="151" t="s">
        <v>460</v>
      </c>
      <c r="IFQ33" s="168" t="s">
        <v>127</v>
      </c>
      <c r="IFR33" s="149"/>
      <c r="IFS33" s="149">
        <v>500</v>
      </c>
      <c r="IFT33" s="151" t="s">
        <v>460</v>
      </c>
      <c r="IFU33" s="168" t="s">
        <v>127</v>
      </c>
      <c r="IFV33" s="149"/>
      <c r="IFW33" s="149">
        <v>500</v>
      </c>
      <c r="IFX33" s="151" t="s">
        <v>460</v>
      </c>
      <c r="IFY33" s="168" t="s">
        <v>127</v>
      </c>
      <c r="IFZ33" s="149"/>
      <c r="IGA33" s="149">
        <v>500</v>
      </c>
      <c r="IGB33" s="151" t="s">
        <v>460</v>
      </c>
      <c r="IGC33" s="168" t="s">
        <v>127</v>
      </c>
      <c r="IGD33" s="149"/>
      <c r="IGE33" s="149">
        <v>500</v>
      </c>
      <c r="IGF33" s="151" t="s">
        <v>460</v>
      </c>
      <c r="IGG33" s="168" t="s">
        <v>127</v>
      </c>
      <c r="IGH33" s="149"/>
      <c r="IGI33" s="149">
        <v>500</v>
      </c>
      <c r="IGJ33" s="151" t="s">
        <v>460</v>
      </c>
      <c r="IGK33" s="168" t="s">
        <v>127</v>
      </c>
      <c r="IGL33" s="149"/>
      <c r="IGM33" s="149">
        <v>500</v>
      </c>
      <c r="IGN33" s="151" t="s">
        <v>460</v>
      </c>
      <c r="IGO33" s="168" t="s">
        <v>127</v>
      </c>
      <c r="IGP33" s="149"/>
      <c r="IGQ33" s="149">
        <v>500</v>
      </c>
      <c r="IGR33" s="151" t="s">
        <v>460</v>
      </c>
      <c r="IGS33" s="168" t="s">
        <v>127</v>
      </c>
      <c r="IGT33" s="149"/>
      <c r="IGU33" s="149">
        <v>500</v>
      </c>
      <c r="IGV33" s="151" t="s">
        <v>460</v>
      </c>
      <c r="IGW33" s="168" t="s">
        <v>127</v>
      </c>
      <c r="IGX33" s="149"/>
      <c r="IGY33" s="149">
        <v>500</v>
      </c>
      <c r="IGZ33" s="151" t="s">
        <v>460</v>
      </c>
      <c r="IHA33" s="168" t="s">
        <v>127</v>
      </c>
      <c r="IHB33" s="149"/>
      <c r="IHC33" s="149">
        <v>500</v>
      </c>
      <c r="IHD33" s="151" t="s">
        <v>460</v>
      </c>
      <c r="IHE33" s="168" t="s">
        <v>127</v>
      </c>
      <c r="IHF33" s="149"/>
      <c r="IHG33" s="149">
        <v>500</v>
      </c>
      <c r="IHH33" s="151" t="s">
        <v>460</v>
      </c>
      <c r="IHI33" s="168" t="s">
        <v>127</v>
      </c>
      <c r="IHJ33" s="149"/>
      <c r="IHK33" s="149">
        <v>500</v>
      </c>
      <c r="IHL33" s="151" t="s">
        <v>460</v>
      </c>
      <c r="IHM33" s="168" t="s">
        <v>127</v>
      </c>
      <c r="IHN33" s="149"/>
      <c r="IHO33" s="149">
        <v>500</v>
      </c>
      <c r="IHP33" s="151" t="s">
        <v>460</v>
      </c>
      <c r="IHQ33" s="168" t="s">
        <v>127</v>
      </c>
      <c r="IHR33" s="149"/>
      <c r="IHS33" s="149">
        <v>500</v>
      </c>
      <c r="IHT33" s="151" t="s">
        <v>460</v>
      </c>
      <c r="IHU33" s="168" t="s">
        <v>127</v>
      </c>
      <c r="IHV33" s="149"/>
      <c r="IHW33" s="149">
        <v>500</v>
      </c>
      <c r="IHX33" s="151" t="s">
        <v>460</v>
      </c>
      <c r="IHY33" s="168" t="s">
        <v>127</v>
      </c>
      <c r="IHZ33" s="149"/>
      <c r="IIA33" s="149">
        <v>500</v>
      </c>
      <c r="IIB33" s="151" t="s">
        <v>460</v>
      </c>
      <c r="IIC33" s="168" t="s">
        <v>127</v>
      </c>
      <c r="IID33" s="149"/>
      <c r="IIE33" s="149">
        <v>500</v>
      </c>
      <c r="IIF33" s="151" t="s">
        <v>460</v>
      </c>
      <c r="IIG33" s="168" t="s">
        <v>127</v>
      </c>
      <c r="IIH33" s="149"/>
      <c r="III33" s="149">
        <v>500</v>
      </c>
      <c r="IIJ33" s="151" t="s">
        <v>460</v>
      </c>
      <c r="IIK33" s="168" t="s">
        <v>127</v>
      </c>
      <c r="IIL33" s="149"/>
      <c r="IIM33" s="149">
        <v>500</v>
      </c>
      <c r="IIN33" s="151" t="s">
        <v>460</v>
      </c>
      <c r="IIO33" s="168" t="s">
        <v>127</v>
      </c>
      <c r="IIP33" s="149"/>
      <c r="IIQ33" s="149">
        <v>500</v>
      </c>
      <c r="IIR33" s="151" t="s">
        <v>460</v>
      </c>
      <c r="IIS33" s="168" t="s">
        <v>127</v>
      </c>
      <c r="IIT33" s="149"/>
      <c r="IIU33" s="149">
        <v>500</v>
      </c>
      <c r="IIV33" s="151" t="s">
        <v>460</v>
      </c>
      <c r="IIW33" s="168" t="s">
        <v>127</v>
      </c>
      <c r="IIX33" s="149"/>
      <c r="IIY33" s="149">
        <v>500</v>
      </c>
      <c r="IIZ33" s="151" t="s">
        <v>460</v>
      </c>
      <c r="IJA33" s="168" t="s">
        <v>127</v>
      </c>
      <c r="IJB33" s="149"/>
      <c r="IJC33" s="149">
        <v>500</v>
      </c>
      <c r="IJD33" s="151" t="s">
        <v>460</v>
      </c>
      <c r="IJE33" s="168" t="s">
        <v>127</v>
      </c>
      <c r="IJF33" s="149"/>
      <c r="IJG33" s="149">
        <v>500</v>
      </c>
      <c r="IJH33" s="151" t="s">
        <v>460</v>
      </c>
      <c r="IJI33" s="168" t="s">
        <v>127</v>
      </c>
      <c r="IJJ33" s="149"/>
      <c r="IJK33" s="149">
        <v>500</v>
      </c>
      <c r="IJL33" s="151" t="s">
        <v>460</v>
      </c>
      <c r="IJM33" s="168" t="s">
        <v>127</v>
      </c>
      <c r="IJN33" s="149"/>
      <c r="IJO33" s="149">
        <v>500</v>
      </c>
      <c r="IJP33" s="151" t="s">
        <v>460</v>
      </c>
      <c r="IJQ33" s="168" t="s">
        <v>127</v>
      </c>
      <c r="IJR33" s="149"/>
      <c r="IJS33" s="149">
        <v>500</v>
      </c>
      <c r="IJT33" s="151" t="s">
        <v>460</v>
      </c>
      <c r="IJU33" s="168" t="s">
        <v>127</v>
      </c>
      <c r="IJV33" s="149"/>
      <c r="IJW33" s="149">
        <v>500</v>
      </c>
      <c r="IJX33" s="151" t="s">
        <v>460</v>
      </c>
      <c r="IJY33" s="168" t="s">
        <v>127</v>
      </c>
      <c r="IJZ33" s="149"/>
      <c r="IKA33" s="149">
        <v>500</v>
      </c>
      <c r="IKB33" s="151" t="s">
        <v>460</v>
      </c>
      <c r="IKC33" s="168" t="s">
        <v>127</v>
      </c>
      <c r="IKD33" s="149"/>
      <c r="IKE33" s="149">
        <v>500</v>
      </c>
      <c r="IKF33" s="151" t="s">
        <v>460</v>
      </c>
      <c r="IKG33" s="168" t="s">
        <v>127</v>
      </c>
      <c r="IKH33" s="149"/>
      <c r="IKI33" s="149">
        <v>500</v>
      </c>
      <c r="IKJ33" s="151" t="s">
        <v>460</v>
      </c>
      <c r="IKK33" s="168" t="s">
        <v>127</v>
      </c>
      <c r="IKL33" s="149"/>
      <c r="IKM33" s="149">
        <v>500</v>
      </c>
      <c r="IKN33" s="151" t="s">
        <v>460</v>
      </c>
      <c r="IKO33" s="168" t="s">
        <v>127</v>
      </c>
      <c r="IKP33" s="149"/>
      <c r="IKQ33" s="149">
        <v>500</v>
      </c>
      <c r="IKR33" s="151" t="s">
        <v>460</v>
      </c>
      <c r="IKS33" s="168" t="s">
        <v>127</v>
      </c>
      <c r="IKT33" s="149"/>
      <c r="IKU33" s="149">
        <v>500</v>
      </c>
      <c r="IKV33" s="151" t="s">
        <v>460</v>
      </c>
      <c r="IKW33" s="168" t="s">
        <v>127</v>
      </c>
      <c r="IKX33" s="149"/>
      <c r="IKY33" s="149">
        <v>500</v>
      </c>
      <c r="IKZ33" s="151" t="s">
        <v>460</v>
      </c>
      <c r="ILA33" s="168" t="s">
        <v>127</v>
      </c>
      <c r="ILB33" s="149"/>
      <c r="ILC33" s="149">
        <v>500</v>
      </c>
      <c r="ILD33" s="151" t="s">
        <v>460</v>
      </c>
      <c r="ILE33" s="168" t="s">
        <v>127</v>
      </c>
      <c r="ILF33" s="149"/>
      <c r="ILG33" s="149">
        <v>500</v>
      </c>
      <c r="ILH33" s="151" t="s">
        <v>460</v>
      </c>
      <c r="ILI33" s="168" t="s">
        <v>127</v>
      </c>
      <c r="ILJ33" s="149"/>
      <c r="ILK33" s="149">
        <v>500</v>
      </c>
      <c r="ILL33" s="151" t="s">
        <v>460</v>
      </c>
      <c r="ILM33" s="168" t="s">
        <v>127</v>
      </c>
      <c r="ILN33" s="149"/>
      <c r="ILO33" s="149">
        <v>500</v>
      </c>
      <c r="ILP33" s="151" t="s">
        <v>460</v>
      </c>
      <c r="ILQ33" s="168" t="s">
        <v>127</v>
      </c>
      <c r="ILR33" s="149"/>
      <c r="ILS33" s="149">
        <v>500</v>
      </c>
      <c r="ILT33" s="151" t="s">
        <v>460</v>
      </c>
      <c r="ILU33" s="168" t="s">
        <v>127</v>
      </c>
      <c r="ILV33" s="149"/>
      <c r="ILW33" s="149">
        <v>500</v>
      </c>
      <c r="ILX33" s="151" t="s">
        <v>460</v>
      </c>
      <c r="ILY33" s="168" t="s">
        <v>127</v>
      </c>
      <c r="ILZ33" s="149"/>
      <c r="IMA33" s="149">
        <v>500</v>
      </c>
      <c r="IMB33" s="151" t="s">
        <v>460</v>
      </c>
      <c r="IMC33" s="168" t="s">
        <v>127</v>
      </c>
      <c r="IMD33" s="149"/>
      <c r="IME33" s="149">
        <v>500</v>
      </c>
      <c r="IMF33" s="151" t="s">
        <v>460</v>
      </c>
      <c r="IMG33" s="168" t="s">
        <v>127</v>
      </c>
      <c r="IMH33" s="149"/>
      <c r="IMI33" s="149">
        <v>500</v>
      </c>
      <c r="IMJ33" s="151" t="s">
        <v>460</v>
      </c>
      <c r="IMK33" s="168" t="s">
        <v>127</v>
      </c>
      <c r="IML33" s="149"/>
      <c r="IMM33" s="149">
        <v>500</v>
      </c>
      <c r="IMN33" s="151" t="s">
        <v>460</v>
      </c>
      <c r="IMO33" s="168" t="s">
        <v>127</v>
      </c>
      <c r="IMP33" s="149"/>
      <c r="IMQ33" s="149">
        <v>500</v>
      </c>
      <c r="IMR33" s="151" t="s">
        <v>460</v>
      </c>
      <c r="IMS33" s="168" t="s">
        <v>127</v>
      </c>
      <c r="IMT33" s="149"/>
      <c r="IMU33" s="149">
        <v>500</v>
      </c>
      <c r="IMV33" s="151" t="s">
        <v>460</v>
      </c>
      <c r="IMW33" s="168" t="s">
        <v>127</v>
      </c>
      <c r="IMX33" s="149"/>
      <c r="IMY33" s="149">
        <v>500</v>
      </c>
      <c r="IMZ33" s="151" t="s">
        <v>460</v>
      </c>
      <c r="INA33" s="168" t="s">
        <v>127</v>
      </c>
      <c r="INB33" s="149"/>
      <c r="INC33" s="149">
        <v>500</v>
      </c>
      <c r="IND33" s="151" t="s">
        <v>460</v>
      </c>
      <c r="INE33" s="168" t="s">
        <v>127</v>
      </c>
      <c r="INF33" s="149"/>
      <c r="ING33" s="149">
        <v>500</v>
      </c>
      <c r="INH33" s="151" t="s">
        <v>460</v>
      </c>
      <c r="INI33" s="168" t="s">
        <v>127</v>
      </c>
      <c r="INJ33" s="149"/>
      <c r="INK33" s="149">
        <v>500</v>
      </c>
      <c r="INL33" s="151" t="s">
        <v>460</v>
      </c>
      <c r="INM33" s="168" t="s">
        <v>127</v>
      </c>
      <c r="INN33" s="149"/>
      <c r="INO33" s="149">
        <v>500</v>
      </c>
      <c r="INP33" s="151" t="s">
        <v>460</v>
      </c>
      <c r="INQ33" s="168" t="s">
        <v>127</v>
      </c>
      <c r="INR33" s="149"/>
      <c r="INS33" s="149">
        <v>500</v>
      </c>
      <c r="INT33" s="151" t="s">
        <v>460</v>
      </c>
      <c r="INU33" s="168" t="s">
        <v>127</v>
      </c>
      <c r="INV33" s="149"/>
      <c r="INW33" s="149">
        <v>500</v>
      </c>
      <c r="INX33" s="151" t="s">
        <v>460</v>
      </c>
      <c r="INY33" s="168" t="s">
        <v>127</v>
      </c>
      <c r="INZ33" s="149"/>
      <c r="IOA33" s="149">
        <v>500</v>
      </c>
      <c r="IOB33" s="151" t="s">
        <v>460</v>
      </c>
      <c r="IOC33" s="168" t="s">
        <v>127</v>
      </c>
      <c r="IOD33" s="149"/>
      <c r="IOE33" s="149">
        <v>500</v>
      </c>
      <c r="IOF33" s="151" t="s">
        <v>460</v>
      </c>
      <c r="IOG33" s="168" t="s">
        <v>127</v>
      </c>
      <c r="IOH33" s="149"/>
      <c r="IOI33" s="149">
        <v>500</v>
      </c>
      <c r="IOJ33" s="151" t="s">
        <v>460</v>
      </c>
      <c r="IOK33" s="168" t="s">
        <v>127</v>
      </c>
      <c r="IOL33" s="149"/>
      <c r="IOM33" s="149">
        <v>500</v>
      </c>
      <c r="ION33" s="151" t="s">
        <v>460</v>
      </c>
      <c r="IOO33" s="168" t="s">
        <v>127</v>
      </c>
      <c r="IOP33" s="149"/>
      <c r="IOQ33" s="149">
        <v>500</v>
      </c>
      <c r="IOR33" s="151" t="s">
        <v>460</v>
      </c>
      <c r="IOS33" s="168" t="s">
        <v>127</v>
      </c>
      <c r="IOT33" s="149"/>
      <c r="IOU33" s="149">
        <v>500</v>
      </c>
      <c r="IOV33" s="151" t="s">
        <v>460</v>
      </c>
      <c r="IOW33" s="168" t="s">
        <v>127</v>
      </c>
      <c r="IOX33" s="149"/>
      <c r="IOY33" s="149">
        <v>500</v>
      </c>
      <c r="IOZ33" s="151" t="s">
        <v>460</v>
      </c>
      <c r="IPA33" s="168" t="s">
        <v>127</v>
      </c>
      <c r="IPB33" s="149"/>
      <c r="IPC33" s="149">
        <v>500</v>
      </c>
      <c r="IPD33" s="151" t="s">
        <v>460</v>
      </c>
      <c r="IPE33" s="168" t="s">
        <v>127</v>
      </c>
      <c r="IPF33" s="149"/>
      <c r="IPG33" s="149">
        <v>500</v>
      </c>
      <c r="IPH33" s="151" t="s">
        <v>460</v>
      </c>
      <c r="IPI33" s="168" t="s">
        <v>127</v>
      </c>
      <c r="IPJ33" s="149"/>
      <c r="IPK33" s="149">
        <v>500</v>
      </c>
      <c r="IPL33" s="151" t="s">
        <v>460</v>
      </c>
      <c r="IPM33" s="168" t="s">
        <v>127</v>
      </c>
      <c r="IPN33" s="149"/>
      <c r="IPO33" s="149">
        <v>500</v>
      </c>
      <c r="IPP33" s="151" t="s">
        <v>460</v>
      </c>
      <c r="IPQ33" s="168" t="s">
        <v>127</v>
      </c>
      <c r="IPR33" s="149"/>
      <c r="IPS33" s="149">
        <v>500</v>
      </c>
      <c r="IPT33" s="151" t="s">
        <v>460</v>
      </c>
      <c r="IPU33" s="168" t="s">
        <v>127</v>
      </c>
      <c r="IPV33" s="149"/>
      <c r="IPW33" s="149">
        <v>500</v>
      </c>
      <c r="IPX33" s="151" t="s">
        <v>460</v>
      </c>
      <c r="IPY33" s="168" t="s">
        <v>127</v>
      </c>
      <c r="IPZ33" s="149"/>
      <c r="IQA33" s="149">
        <v>500</v>
      </c>
      <c r="IQB33" s="151" t="s">
        <v>460</v>
      </c>
      <c r="IQC33" s="168" t="s">
        <v>127</v>
      </c>
      <c r="IQD33" s="149"/>
      <c r="IQE33" s="149">
        <v>500</v>
      </c>
      <c r="IQF33" s="151" t="s">
        <v>460</v>
      </c>
      <c r="IQG33" s="168" t="s">
        <v>127</v>
      </c>
      <c r="IQH33" s="149"/>
      <c r="IQI33" s="149">
        <v>500</v>
      </c>
      <c r="IQJ33" s="151" t="s">
        <v>460</v>
      </c>
      <c r="IQK33" s="168" t="s">
        <v>127</v>
      </c>
      <c r="IQL33" s="149"/>
      <c r="IQM33" s="149">
        <v>500</v>
      </c>
      <c r="IQN33" s="151" t="s">
        <v>460</v>
      </c>
      <c r="IQO33" s="168" t="s">
        <v>127</v>
      </c>
      <c r="IQP33" s="149"/>
      <c r="IQQ33" s="149">
        <v>500</v>
      </c>
      <c r="IQR33" s="151" t="s">
        <v>460</v>
      </c>
      <c r="IQS33" s="168" t="s">
        <v>127</v>
      </c>
      <c r="IQT33" s="149"/>
      <c r="IQU33" s="149">
        <v>500</v>
      </c>
      <c r="IQV33" s="151" t="s">
        <v>460</v>
      </c>
      <c r="IQW33" s="168" t="s">
        <v>127</v>
      </c>
      <c r="IQX33" s="149"/>
      <c r="IQY33" s="149">
        <v>500</v>
      </c>
      <c r="IQZ33" s="151" t="s">
        <v>460</v>
      </c>
      <c r="IRA33" s="168" t="s">
        <v>127</v>
      </c>
      <c r="IRB33" s="149"/>
      <c r="IRC33" s="149">
        <v>500</v>
      </c>
      <c r="IRD33" s="151" t="s">
        <v>460</v>
      </c>
      <c r="IRE33" s="168" t="s">
        <v>127</v>
      </c>
      <c r="IRF33" s="149"/>
      <c r="IRG33" s="149">
        <v>500</v>
      </c>
      <c r="IRH33" s="151" t="s">
        <v>460</v>
      </c>
      <c r="IRI33" s="168" t="s">
        <v>127</v>
      </c>
      <c r="IRJ33" s="149"/>
      <c r="IRK33" s="149">
        <v>500</v>
      </c>
      <c r="IRL33" s="151" t="s">
        <v>460</v>
      </c>
      <c r="IRM33" s="168" t="s">
        <v>127</v>
      </c>
      <c r="IRN33" s="149"/>
      <c r="IRO33" s="149">
        <v>500</v>
      </c>
      <c r="IRP33" s="151" t="s">
        <v>460</v>
      </c>
      <c r="IRQ33" s="168" t="s">
        <v>127</v>
      </c>
      <c r="IRR33" s="149"/>
      <c r="IRS33" s="149">
        <v>500</v>
      </c>
      <c r="IRT33" s="151" t="s">
        <v>460</v>
      </c>
      <c r="IRU33" s="168" t="s">
        <v>127</v>
      </c>
      <c r="IRV33" s="149"/>
      <c r="IRW33" s="149">
        <v>500</v>
      </c>
      <c r="IRX33" s="151" t="s">
        <v>460</v>
      </c>
      <c r="IRY33" s="168" t="s">
        <v>127</v>
      </c>
      <c r="IRZ33" s="149"/>
      <c r="ISA33" s="149">
        <v>500</v>
      </c>
      <c r="ISB33" s="151" t="s">
        <v>460</v>
      </c>
      <c r="ISC33" s="168" t="s">
        <v>127</v>
      </c>
      <c r="ISD33" s="149"/>
      <c r="ISE33" s="149">
        <v>500</v>
      </c>
      <c r="ISF33" s="151" t="s">
        <v>460</v>
      </c>
      <c r="ISG33" s="168" t="s">
        <v>127</v>
      </c>
      <c r="ISH33" s="149"/>
      <c r="ISI33" s="149">
        <v>500</v>
      </c>
      <c r="ISJ33" s="151" t="s">
        <v>460</v>
      </c>
      <c r="ISK33" s="168" t="s">
        <v>127</v>
      </c>
      <c r="ISL33" s="149"/>
      <c r="ISM33" s="149">
        <v>500</v>
      </c>
      <c r="ISN33" s="151" t="s">
        <v>460</v>
      </c>
      <c r="ISO33" s="168" t="s">
        <v>127</v>
      </c>
      <c r="ISP33" s="149"/>
      <c r="ISQ33" s="149">
        <v>500</v>
      </c>
      <c r="ISR33" s="151" t="s">
        <v>460</v>
      </c>
      <c r="ISS33" s="168" t="s">
        <v>127</v>
      </c>
      <c r="IST33" s="149"/>
      <c r="ISU33" s="149">
        <v>500</v>
      </c>
      <c r="ISV33" s="151" t="s">
        <v>460</v>
      </c>
      <c r="ISW33" s="168" t="s">
        <v>127</v>
      </c>
      <c r="ISX33" s="149"/>
      <c r="ISY33" s="149">
        <v>500</v>
      </c>
      <c r="ISZ33" s="151" t="s">
        <v>460</v>
      </c>
      <c r="ITA33" s="168" t="s">
        <v>127</v>
      </c>
      <c r="ITB33" s="149"/>
      <c r="ITC33" s="149">
        <v>500</v>
      </c>
      <c r="ITD33" s="151" t="s">
        <v>460</v>
      </c>
      <c r="ITE33" s="168" t="s">
        <v>127</v>
      </c>
      <c r="ITF33" s="149"/>
      <c r="ITG33" s="149">
        <v>500</v>
      </c>
      <c r="ITH33" s="151" t="s">
        <v>460</v>
      </c>
      <c r="ITI33" s="168" t="s">
        <v>127</v>
      </c>
      <c r="ITJ33" s="149"/>
      <c r="ITK33" s="149">
        <v>500</v>
      </c>
      <c r="ITL33" s="151" t="s">
        <v>460</v>
      </c>
      <c r="ITM33" s="168" t="s">
        <v>127</v>
      </c>
      <c r="ITN33" s="149"/>
      <c r="ITO33" s="149">
        <v>500</v>
      </c>
      <c r="ITP33" s="151" t="s">
        <v>460</v>
      </c>
      <c r="ITQ33" s="168" t="s">
        <v>127</v>
      </c>
      <c r="ITR33" s="149"/>
      <c r="ITS33" s="149">
        <v>500</v>
      </c>
      <c r="ITT33" s="151" t="s">
        <v>460</v>
      </c>
      <c r="ITU33" s="168" t="s">
        <v>127</v>
      </c>
      <c r="ITV33" s="149"/>
      <c r="ITW33" s="149">
        <v>500</v>
      </c>
      <c r="ITX33" s="151" t="s">
        <v>460</v>
      </c>
      <c r="ITY33" s="168" t="s">
        <v>127</v>
      </c>
      <c r="ITZ33" s="149"/>
      <c r="IUA33" s="149">
        <v>500</v>
      </c>
      <c r="IUB33" s="151" t="s">
        <v>460</v>
      </c>
      <c r="IUC33" s="168" t="s">
        <v>127</v>
      </c>
      <c r="IUD33" s="149"/>
      <c r="IUE33" s="149">
        <v>500</v>
      </c>
      <c r="IUF33" s="151" t="s">
        <v>460</v>
      </c>
      <c r="IUG33" s="168" t="s">
        <v>127</v>
      </c>
      <c r="IUH33" s="149"/>
      <c r="IUI33" s="149">
        <v>500</v>
      </c>
      <c r="IUJ33" s="151" t="s">
        <v>460</v>
      </c>
      <c r="IUK33" s="168" t="s">
        <v>127</v>
      </c>
      <c r="IUL33" s="149"/>
      <c r="IUM33" s="149">
        <v>500</v>
      </c>
      <c r="IUN33" s="151" t="s">
        <v>460</v>
      </c>
      <c r="IUO33" s="168" t="s">
        <v>127</v>
      </c>
      <c r="IUP33" s="149"/>
      <c r="IUQ33" s="149">
        <v>500</v>
      </c>
      <c r="IUR33" s="151" t="s">
        <v>460</v>
      </c>
      <c r="IUS33" s="168" t="s">
        <v>127</v>
      </c>
      <c r="IUT33" s="149"/>
      <c r="IUU33" s="149">
        <v>500</v>
      </c>
      <c r="IUV33" s="151" t="s">
        <v>460</v>
      </c>
      <c r="IUW33" s="168" t="s">
        <v>127</v>
      </c>
      <c r="IUX33" s="149"/>
      <c r="IUY33" s="149">
        <v>500</v>
      </c>
      <c r="IUZ33" s="151" t="s">
        <v>460</v>
      </c>
      <c r="IVA33" s="168" t="s">
        <v>127</v>
      </c>
      <c r="IVB33" s="149"/>
      <c r="IVC33" s="149">
        <v>500</v>
      </c>
      <c r="IVD33" s="151" t="s">
        <v>460</v>
      </c>
      <c r="IVE33" s="168" t="s">
        <v>127</v>
      </c>
      <c r="IVF33" s="149"/>
      <c r="IVG33" s="149">
        <v>500</v>
      </c>
      <c r="IVH33" s="151" t="s">
        <v>460</v>
      </c>
      <c r="IVI33" s="168" t="s">
        <v>127</v>
      </c>
      <c r="IVJ33" s="149"/>
      <c r="IVK33" s="149">
        <v>500</v>
      </c>
      <c r="IVL33" s="151" t="s">
        <v>460</v>
      </c>
      <c r="IVM33" s="168" t="s">
        <v>127</v>
      </c>
      <c r="IVN33" s="149"/>
      <c r="IVO33" s="149">
        <v>500</v>
      </c>
      <c r="IVP33" s="151" t="s">
        <v>460</v>
      </c>
      <c r="IVQ33" s="168" t="s">
        <v>127</v>
      </c>
      <c r="IVR33" s="149"/>
      <c r="IVS33" s="149">
        <v>500</v>
      </c>
      <c r="IVT33" s="151" t="s">
        <v>460</v>
      </c>
      <c r="IVU33" s="168" t="s">
        <v>127</v>
      </c>
      <c r="IVV33" s="149"/>
      <c r="IVW33" s="149">
        <v>500</v>
      </c>
      <c r="IVX33" s="151" t="s">
        <v>460</v>
      </c>
      <c r="IVY33" s="168" t="s">
        <v>127</v>
      </c>
      <c r="IVZ33" s="149"/>
      <c r="IWA33" s="149">
        <v>500</v>
      </c>
      <c r="IWB33" s="151" t="s">
        <v>460</v>
      </c>
      <c r="IWC33" s="168" t="s">
        <v>127</v>
      </c>
      <c r="IWD33" s="149"/>
      <c r="IWE33" s="149">
        <v>500</v>
      </c>
      <c r="IWF33" s="151" t="s">
        <v>460</v>
      </c>
      <c r="IWG33" s="168" t="s">
        <v>127</v>
      </c>
      <c r="IWH33" s="149"/>
      <c r="IWI33" s="149">
        <v>500</v>
      </c>
      <c r="IWJ33" s="151" t="s">
        <v>460</v>
      </c>
      <c r="IWK33" s="168" t="s">
        <v>127</v>
      </c>
      <c r="IWL33" s="149"/>
      <c r="IWM33" s="149">
        <v>500</v>
      </c>
      <c r="IWN33" s="151" t="s">
        <v>460</v>
      </c>
      <c r="IWO33" s="168" t="s">
        <v>127</v>
      </c>
      <c r="IWP33" s="149"/>
      <c r="IWQ33" s="149">
        <v>500</v>
      </c>
      <c r="IWR33" s="151" t="s">
        <v>460</v>
      </c>
      <c r="IWS33" s="168" t="s">
        <v>127</v>
      </c>
      <c r="IWT33" s="149"/>
      <c r="IWU33" s="149">
        <v>500</v>
      </c>
      <c r="IWV33" s="151" t="s">
        <v>460</v>
      </c>
      <c r="IWW33" s="168" t="s">
        <v>127</v>
      </c>
      <c r="IWX33" s="149"/>
      <c r="IWY33" s="149">
        <v>500</v>
      </c>
      <c r="IWZ33" s="151" t="s">
        <v>460</v>
      </c>
      <c r="IXA33" s="168" t="s">
        <v>127</v>
      </c>
      <c r="IXB33" s="149"/>
      <c r="IXC33" s="149">
        <v>500</v>
      </c>
      <c r="IXD33" s="151" t="s">
        <v>460</v>
      </c>
      <c r="IXE33" s="168" t="s">
        <v>127</v>
      </c>
      <c r="IXF33" s="149"/>
      <c r="IXG33" s="149">
        <v>500</v>
      </c>
      <c r="IXH33" s="151" t="s">
        <v>460</v>
      </c>
      <c r="IXI33" s="168" t="s">
        <v>127</v>
      </c>
      <c r="IXJ33" s="149"/>
      <c r="IXK33" s="149">
        <v>500</v>
      </c>
      <c r="IXL33" s="151" t="s">
        <v>460</v>
      </c>
      <c r="IXM33" s="168" t="s">
        <v>127</v>
      </c>
      <c r="IXN33" s="149"/>
      <c r="IXO33" s="149">
        <v>500</v>
      </c>
      <c r="IXP33" s="151" t="s">
        <v>460</v>
      </c>
      <c r="IXQ33" s="168" t="s">
        <v>127</v>
      </c>
      <c r="IXR33" s="149"/>
      <c r="IXS33" s="149">
        <v>500</v>
      </c>
      <c r="IXT33" s="151" t="s">
        <v>460</v>
      </c>
      <c r="IXU33" s="168" t="s">
        <v>127</v>
      </c>
      <c r="IXV33" s="149"/>
      <c r="IXW33" s="149">
        <v>500</v>
      </c>
      <c r="IXX33" s="151" t="s">
        <v>460</v>
      </c>
      <c r="IXY33" s="168" t="s">
        <v>127</v>
      </c>
      <c r="IXZ33" s="149"/>
      <c r="IYA33" s="149">
        <v>500</v>
      </c>
      <c r="IYB33" s="151" t="s">
        <v>460</v>
      </c>
      <c r="IYC33" s="168" t="s">
        <v>127</v>
      </c>
      <c r="IYD33" s="149"/>
      <c r="IYE33" s="149">
        <v>500</v>
      </c>
      <c r="IYF33" s="151" t="s">
        <v>460</v>
      </c>
      <c r="IYG33" s="168" t="s">
        <v>127</v>
      </c>
      <c r="IYH33" s="149"/>
      <c r="IYI33" s="149">
        <v>500</v>
      </c>
      <c r="IYJ33" s="151" t="s">
        <v>460</v>
      </c>
      <c r="IYK33" s="168" t="s">
        <v>127</v>
      </c>
      <c r="IYL33" s="149"/>
      <c r="IYM33" s="149">
        <v>500</v>
      </c>
      <c r="IYN33" s="151" t="s">
        <v>460</v>
      </c>
      <c r="IYO33" s="168" t="s">
        <v>127</v>
      </c>
      <c r="IYP33" s="149"/>
      <c r="IYQ33" s="149">
        <v>500</v>
      </c>
      <c r="IYR33" s="151" t="s">
        <v>460</v>
      </c>
      <c r="IYS33" s="168" t="s">
        <v>127</v>
      </c>
      <c r="IYT33" s="149"/>
      <c r="IYU33" s="149">
        <v>500</v>
      </c>
      <c r="IYV33" s="151" t="s">
        <v>460</v>
      </c>
      <c r="IYW33" s="168" t="s">
        <v>127</v>
      </c>
      <c r="IYX33" s="149"/>
      <c r="IYY33" s="149">
        <v>500</v>
      </c>
      <c r="IYZ33" s="151" t="s">
        <v>460</v>
      </c>
      <c r="IZA33" s="168" t="s">
        <v>127</v>
      </c>
      <c r="IZB33" s="149"/>
      <c r="IZC33" s="149">
        <v>500</v>
      </c>
      <c r="IZD33" s="151" t="s">
        <v>460</v>
      </c>
      <c r="IZE33" s="168" t="s">
        <v>127</v>
      </c>
      <c r="IZF33" s="149"/>
      <c r="IZG33" s="149">
        <v>500</v>
      </c>
      <c r="IZH33" s="151" t="s">
        <v>460</v>
      </c>
      <c r="IZI33" s="168" t="s">
        <v>127</v>
      </c>
      <c r="IZJ33" s="149"/>
      <c r="IZK33" s="149">
        <v>500</v>
      </c>
      <c r="IZL33" s="151" t="s">
        <v>460</v>
      </c>
      <c r="IZM33" s="168" t="s">
        <v>127</v>
      </c>
      <c r="IZN33" s="149"/>
      <c r="IZO33" s="149">
        <v>500</v>
      </c>
      <c r="IZP33" s="151" t="s">
        <v>460</v>
      </c>
      <c r="IZQ33" s="168" t="s">
        <v>127</v>
      </c>
      <c r="IZR33" s="149"/>
      <c r="IZS33" s="149">
        <v>500</v>
      </c>
      <c r="IZT33" s="151" t="s">
        <v>460</v>
      </c>
      <c r="IZU33" s="168" t="s">
        <v>127</v>
      </c>
      <c r="IZV33" s="149"/>
      <c r="IZW33" s="149">
        <v>500</v>
      </c>
      <c r="IZX33" s="151" t="s">
        <v>460</v>
      </c>
      <c r="IZY33" s="168" t="s">
        <v>127</v>
      </c>
      <c r="IZZ33" s="149"/>
      <c r="JAA33" s="149">
        <v>500</v>
      </c>
      <c r="JAB33" s="151" t="s">
        <v>460</v>
      </c>
      <c r="JAC33" s="168" t="s">
        <v>127</v>
      </c>
      <c r="JAD33" s="149"/>
      <c r="JAE33" s="149">
        <v>500</v>
      </c>
      <c r="JAF33" s="151" t="s">
        <v>460</v>
      </c>
      <c r="JAG33" s="168" t="s">
        <v>127</v>
      </c>
      <c r="JAH33" s="149"/>
      <c r="JAI33" s="149">
        <v>500</v>
      </c>
      <c r="JAJ33" s="151" t="s">
        <v>460</v>
      </c>
      <c r="JAK33" s="168" t="s">
        <v>127</v>
      </c>
      <c r="JAL33" s="149"/>
      <c r="JAM33" s="149">
        <v>500</v>
      </c>
      <c r="JAN33" s="151" t="s">
        <v>460</v>
      </c>
      <c r="JAO33" s="168" t="s">
        <v>127</v>
      </c>
      <c r="JAP33" s="149"/>
      <c r="JAQ33" s="149">
        <v>500</v>
      </c>
      <c r="JAR33" s="151" t="s">
        <v>460</v>
      </c>
      <c r="JAS33" s="168" t="s">
        <v>127</v>
      </c>
      <c r="JAT33" s="149"/>
      <c r="JAU33" s="149">
        <v>500</v>
      </c>
      <c r="JAV33" s="151" t="s">
        <v>460</v>
      </c>
      <c r="JAW33" s="168" t="s">
        <v>127</v>
      </c>
      <c r="JAX33" s="149"/>
      <c r="JAY33" s="149">
        <v>500</v>
      </c>
      <c r="JAZ33" s="151" t="s">
        <v>460</v>
      </c>
      <c r="JBA33" s="168" t="s">
        <v>127</v>
      </c>
      <c r="JBB33" s="149"/>
      <c r="JBC33" s="149">
        <v>500</v>
      </c>
      <c r="JBD33" s="151" t="s">
        <v>460</v>
      </c>
      <c r="JBE33" s="168" t="s">
        <v>127</v>
      </c>
      <c r="JBF33" s="149"/>
      <c r="JBG33" s="149">
        <v>500</v>
      </c>
      <c r="JBH33" s="151" t="s">
        <v>460</v>
      </c>
      <c r="JBI33" s="168" t="s">
        <v>127</v>
      </c>
      <c r="JBJ33" s="149"/>
      <c r="JBK33" s="149">
        <v>500</v>
      </c>
      <c r="JBL33" s="151" t="s">
        <v>460</v>
      </c>
      <c r="JBM33" s="168" t="s">
        <v>127</v>
      </c>
      <c r="JBN33" s="149"/>
      <c r="JBO33" s="149">
        <v>500</v>
      </c>
      <c r="JBP33" s="151" t="s">
        <v>460</v>
      </c>
      <c r="JBQ33" s="168" t="s">
        <v>127</v>
      </c>
      <c r="JBR33" s="149"/>
      <c r="JBS33" s="149">
        <v>500</v>
      </c>
      <c r="JBT33" s="151" t="s">
        <v>460</v>
      </c>
      <c r="JBU33" s="168" t="s">
        <v>127</v>
      </c>
      <c r="JBV33" s="149"/>
      <c r="JBW33" s="149">
        <v>500</v>
      </c>
      <c r="JBX33" s="151" t="s">
        <v>460</v>
      </c>
      <c r="JBY33" s="168" t="s">
        <v>127</v>
      </c>
      <c r="JBZ33" s="149"/>
      <c r="JCA33" s="149">
        <v>500</v>
      </c>
      <c r="JCB33" s="151" t="s">
        <v>460</v>
      </c>
      <c r="JCC33" s="168" t="s">
        <v>127</v>
      </c>
      <c r="JCD33" s="149"/>
      <c r="JCE33" s="149">
        <v>500</v>
      </c>
      <c r="JCF33" s="151" t="s">
        <v>460</v>
      </c>
      <c r="JCG33" s="168" t="s">
        <v>127</v>
      </c>
      <c r="JCH33" s="149"/>
      <c r="JCI33" s="149">
        <v>500</v>
      </c>
      <c r="JCJ33" s="151" t="s">
        <v>460</v>
      </c>
      <c r="JCK33" s="168" t="s">
        <v>127</v>
      </c>
      <c r="JCL33" s="149"/>
      <c r="JCM33" s="149">
        <v>500</v>
      </c>
      <c r="JCN33" s="151" t="s">
        <v>460</v>
      </c>
      <c r="JCO33" s="168" t="s">
        <v>127</v>
      </c>
      <c r="JCP33" s="149"/>
      <c r="JCQ33" s="149">
        <v>500</v>
      </c>
      <c r="JCR33" s="151" t="s">
        <v>460</v>
      </c>
      <c r="JCS33" s="168" t="s">
        <v>127</v>
      </c>
      <c r="JCT33" s="149"/>
      <c r="JCU33" s="149">
        <v>500</v>
      </c>
      <c r="JCV33" s="151" t="s">
        <v>460</v>
      </c>
      <c r="JCW33" s="168" t="s">
        <v>127</v>
      </c>
      <c r="JCX33" s="149"/>
      <c r="JCY33" s="149">
        <v>500</v>
      </c>
      <c r="JCZ33" s="151" t="s">
        <v>460</v>
      </c>
      <c r="JDA33" s="168" t="s">
        <v>127</v>
      </c>
      <c r="JDB33" s="149"/>
      <c r="JDC33" s="149">
        <v>500</v>
      </c>
      <c r="JDD33" s="151" t="s">
        <v>460</v>
      </c>
      <c r="JDE33" s="168" t="s">
        <v>127</v>
      </c>
      <c r="JDF33" s="149"/>
      <c r="JDG33" s="149">
        <v>500</v>
      </c>
      <c r="JDH33" s="151" t="s">
        <v>460</v>
      </c>
      <c r="JDI33" s="168" t="s">
        <v>127</v>
      </c>
      <c r="JDJ33" s="149"/>
      <c r="JDK33" s="149">
        <v>500</v>
      </c>
      <c r="JDL33" s="151" t="s">
        <v>460</v>
      </c>
      <c r="JDM33" s="168" t="s">
        <v>127</v>
      </c>
      <c r="JDN33" s="149"/>
      <c r="JDO33" s="149">
        <v>500</v>
      </c>
      <c r="JDP33" s="151" t="s">
        <v>460</v>
      </c>
      <c r="JDQ33" s="168" t="s">
        <v>127</v>
      </c>
      <c r="JDR33" s="149"/>
      <c r="JDS33" s="149">
        <v>500</v>
      </c>
      <c r="JDT33" s="151" t="s">
        <v>460</v>
      </c>
      <c r="JDU33" s="168" t="s">
        <v>127</v>
      </c>
      <c r="JDV33" s="149"/>
      <c r="JDW33" s="149">
        <v>500</v>
      </c>
      <c r="JDX33" s="151" t="s">
        <v>460</v>
      </c>
      <c r="JDY33" s="168" t="s">
        <v>127</v>
      </c>
      <c r="JDZ33" s="149"/>
      <c r="JEA33" s="149">
        <v>500</v>
      </c>
      <c r="JEB33" s="151" t="s">
        <v>460</v>
      </c>
      <c r="JEC33" s="168" t="s">
        <v>127</v>
      </c>
      <c r="JED33" s="149"/>
      <c r="JEE33" s="149">
        <v>500</v>
      </c>
      <c r="JEF33" s="151" t="s">
        <v>460</v>
      </c>
      <c r="JEG33" s="168" t="s">
        <v>127</v>
      </c>
      <c r="JEH33" s="149"/>
      <c r="JEI33" s="149">
        <v>500</v>
      </c>
      <c r="JEJ33" s="151" t="s">
        <v>460</v>
      </c>
      <c r="JEK33" s="168" t="s">
        <v>127</v>
      </c>
      <c r="JEL33" s="149"/>
      <c r="JEM33" s="149">
        <v>500</v>
      </c>
      <c r="JEN33" s="151" t="s">
        <v>460</v>
      </c>
      <c r="JEO33" s="168" t="s">
        <v>127</v>
      </c>
      <c r="JEP33" s="149"/>
      <c r="JEQ33" s="149">
        <v>500</v>
      </c>
      <c r="JER33" s="151" t="s">
        <v>460</v>
      </c>
      <c r="JES33" s="168" t="s">
        <v>127</v>
      </c>
      <c r="JET33" s="149"/>
      <c r="JEU33" s="149">
        <v>500</v>
      </c>
      <c r="JEV33" s="151" t="s">
        <v>460</v>
      </c>
      <c r="JEW33" s="168" t="s">
        <v>127</v>
      </c>
      <c r="JEX33" s="149"/>
      <c r="JEY33" s="149">
        <v>500</v>
      </c>
      <c r="JEZ33" s="151" t="s">
        <v>460</v>
      </c>
      <c r="JFA33" s="168" t="s">
        <v>127</v>
      </c>
      <c r="JFB33" s="149"/>
      <c r="JFC33" s="149">
        <v>500</v>
      </c>
      <c r="JFD33" s="151" t="s">
        <v>460</v>
      </c>
      <c r="JFE33" s="168" t="s">
        <v>127</v>
      </c>
      <c r="JFF33" s="149"/>
      <c r="JFG33" s="149">
        <v>500</v>
      </c>
      <c r="JFH33" s="151" t="s">
        <v>460</v>
      </c>
      <c r="JFI33" s="168" t="s">
        <v>127</v>
      </c>
      <c r="JFJ33" s="149"/>
      <c r="JFK33" s="149">
        <v>500</v>
      </c>
      <c r="JFL33" s="151" t="s">
        <v>460</v>
      </c>
      <c r="JFM33" s="168" t="s">
        <v>127</v>
      </c>
      <c r="JFN33" s="149"/>
      <c r="JFO33" s="149">
        <v>500</v>
      </c>
      <c r="JFP33" s="151" t="s">
        <v>460</v>
      </c>
      <c r="JFQ33" s="168" t="s">
        <v>127</v>
      </c>
      <c r="JFR33" s="149"/>
      <c r="JFS33" s="149">
        <v>500</v>
      </c>
      <c r="JFT33" s="151" t="s">
        <v>460</v>
      </c>
      <c r="JFU33" s="168" t="s">
        <v>127</v>
      </c>
      <c r="JFV33" s="149"/>
      <c r="JFW33" s="149">
        <v>500</v>
      </c>
      <c r="JFX33" s="151" t="s">
        <v>460</v>
      </c>
      <c r="JFY33" s="168" t="s">
        <v>127</v>
      </c>
      <c r="JFZ33" s="149"/>
      <c r="JGA33" s="149">
        <v>500</v>
      </c>
      <c r="JGB33" s="151" t="s">
        <v>460</v>
      </c>
      <c r="JGC33" s="168" t="s">
        <v>127</v>
      </c>
      <c r="JGD33" s="149"/>
      <c r="JGE33" s="149">
        <v>500</v>
      </c>
      <c r="JGF33" s="151" t="s">
        <v>460</v>
      </c>
      <c r="JGG33" s="168" t="s">
        <v>127</v>
      </c>
      <c r="JGH33" s="149"/>
      <c r="JGI33" s="149">
        <v>500</v>
      </c>
      <c r="JGJ33" s="151" t="s">
        <v>460</v>
      </c>
      <c r="JGK33" s="168" t="s">
        <v>127</v>
      </c>
      <c r="JGL33" s="149"/>
      <c r="JGM33" s="149">
        <v>500</v>
      </c>
      <c r="JGN33" s="151" t="s">
        <v>460</v>
      </c>
      <c r="JGO33" s="168" t="s">
        <v>127</v>
      </c>
      <c r="JGP33" s="149"/>
      <c r="JGQ33" s="149">
        <v>500</v>
      </c>
      <c r="JGR33" s="151" t="s">
        <v>460</v>
      </c>
      <c r="JGS33" s="168" t="s">
        <v>127</v>
      </c>
      <c r="JGT33" s="149"/>
      <c r="JGU33" s="149">
        <v>500</v>
      </c>
      <c r="JGV33" s="151" t="s">
        <v>460</v>
      </c>
      <c r="JGW33" s="168" t="s">
        <v>127</v>
      </c>
      <c r="JGX33" s="149"/>
      <c r="JGY33" s="149">
        <v>500</v>
      </c>
      <c r="JGZ33" s="151" t="s">
        <v>460</v>
      </c>
      <c r="JHA33" s="168" t="s">
        <v>127</v>
      </c>
      <c r="JHB33" s="149"/>
      <c r="JHC33" s="149">
        <v>500</v>
      </c>
      <c r="JHD33" s="151" t="s">
        <v>460</v>
      </c>
      <c r="JHE33" s="168" t="s">
        <v>127</v>
      </c>
      <c r="JHF33" s="149"/>
      <c r="JHG33" s="149">
        <v>500</v>
      </c>
      <c r="JHH33" s="151" t="s">
        <v>460</v>
      </c>
      <c r="JHI33" s="168" t="s">
        <v>127</v>
      </c>
      <c r="JHJ33" s="149"/>
      <c r="JHK33" s="149">
        <v>500</v>
      </c>
      <c r="JHL33" s="151" t="s">
        <v>460</v>
      </c>
      <c r="JHM33" s="168" t="s">
        <v>127</v>
      </c>
      <c r="JHN33" s="149"/>
      <c r="JHO33" s="149">
        <v>500</v>
      </c>
      <c r="JHP33" s="151" t="s">
        <v>460</v>
      </c>
      <c r="JHQ33" s="168" t="s">
        <v>127</v>
      </c>
      <c r="JHR33" s="149"/>
      <c r="JHS33" s="149">
        <v>500</v>
      </c>
      <c r="JHT33" s="151" t="s">
        <v>460</v>
      </c>
      <c r="JHU33" s="168" t="s">
        <v>127</v>
      </c>
      <c r="JHV33" s="149"/>
      <c r="JHW33" s="149">
        <v>500</v>
      </c>
      <c r="JHX33" s="151" t="s">
        <v>460</v>
      </c>
      <c r="JHY33" s="168" t="s">
        <v>127</v>
      </c>
      <c r="JHZ33" s="149"/>
      <c r="JIA33" s="149">
        <v>500</v>
      </c>
      <c r="JIB33" s="151" t="s">
        <v>460</v>
      </c>
      <c r="JIC33" s="168" t="s">
        <v>127</v>
      </c>
      <c r="JID33" s="149"/>
      <c r="JIE33" s="149">
        <v>500</v>
      </c>
      <c r="JIF33" s="151" t="s">
        <v>460</v>
      </c>
      <c r="JIG33" s="168" t="s">
        <v>127</v>
      </c>
      <c r="JIH33" s="149"/>
      <c r="JII33" s="149">
        <v>500</v>
      </c>
      <c r="JIJ33" s="151" t="s">
        <v>460</v>
      </c>
      <c r="JIK33" s="168" t="s">
        <v>127</v>
      </c>
      <c r="JIL33" s="149"/>
      <c r="JIM33" s="149">
        <v>500</v>
      </c>
      <c r="JIN33" s="151" t="s">
        <v>460</v>
      </c>
      <c r="JIO33" s="168" t="s">
        <v>127</v>
      </c>
      <c r="JIP33" s="149"/>
      <c r="JIQ33" s="149">
        <v>500</v>
      </c>
      <c r="JIR33" s="151" t="s">
        <v>460</v>
      </c>
      <c r="JIS33" s="168" t="s">
        <v>127</v>
      </c>
      <c r="JIT33" s="149"/>
      <c r="JIU33" s="149">
        <v>500</v>
      </c>
      <c r="JIV33" s="151" t="s">
        <v>460</v>
      </c>
      <c r="JIW33" s="168" t="s">
        <v>127</v>
      </c>
      <c r="JIX33" s="149"/>
      <c r="JIY33" s="149">
        <v>500</v>
      </c>
      <c r="JIZ33" s="151" t="s">
        <v>460</v>
      </c>
      <c r="JJA33" s="168" t="s">
        <v>127</v>
      </c>
      <c r="JJB33" s="149"/>
      <c r="JJC33" s="149">
        <v>500</v>
      </c>
      <c r="JJD33" s="151" t="s">
        <v>460</v>
      </c>
      <c r="JJE33" s="168" t="s">
        <v>127</v>
      </c>
      <c r="JJF33" s="149"/>
      <c r="JJG33" s="149">
        <v>500</v>
      </c>
      <c r="JJH33" s="151" t="s">
        <v>460</v>
      </c>
      <c r="JJI33" s="168" t="s">
        <v>127</v>
      </c>
      <c r="JJJ33" s="149"/>
      <c r="JJK33" s="149">
        <v>500</v>
      </c>
      <c r="JJL33" s="151" t="s">
        <v>460</v>
      </c>
      <c r="JJM33" s="168" t="s">
        <v>127</v>
      </c>
      <c r="JJN33" s="149"/>
      <c r="JJO33" s="149">
        <v>500</v>
      </c>
      <c r="JJP33" s="151" t="s">
        <v>460</v>
      </c>
      <c r="JJQ33" s="168" t="s">
        <v>127</v>
      </c>
      <c r="JJR33" s="149"/>
      <c r="JJS33" s="149">
        <v>500</v>
      </c>
      <c r="JJT33" s="151" t="s">
        <v>460</v>
      </c>
      <c r="JJU33" s="168" t="s">
        <v>127</v>
      </c>
      <c r="JJV33" s="149"/>
      <c r="JJW33" s="149">
        <v>500</v>
      </c>
      <c r="JJX33" s="151" t="s">
        <v>460</v>
      </c>
      <c r="JJY33" s="168" t="s">
        <v>127</v>
      </c>
      <c r="JJZ33" s="149"/>
      <c r="JKA33" s="149">
        <v>500</v>
      </c>
      <c r="JKB33" s="151" t="s">
        <v>460</v>
      </c>
      <c r="JKC33" s="168" t="s">
        <v>127</v>
      </c>
      <c r="JKD33" s="149"/>
      <c r="JKE33" s="149">
        <v>500</v>
      </c>
      <c r="JKF33" s="151" t="s">
        <v>460</v>
      </c>
      <c r="JKG33" s="168" t="s">
        <v>127</v>
      </c>
      <c r="JKH33" s="149"/>
      <c r="JKI33" s="149">
        <v>500</v>
      </c>
      <c r="JKJ33" s="151" t="s">
        <v>460</v>
      </c>
      <c r="JKK33" s="168" t="s">
        <v>127</v>
      </c>
      <c r="JKL33" s="149"/>
      <c r="JKM33" s="149">
        <v>500</v>
      </c>
      <c r="JKN33" s="151" t="s">
        <v>460</v>
      </c>
      <c r="JKO33" s="168" t="s">
        <v>127</v>
      </c>
      <c r="JKP33" s="149"/>
      <c r="JKQ33" s="149">
        <v>500</v>
      </c>
      <c r="JKR33" s="151" t="s">
        <v>460</v>
      </c>
      <c r="JKS33" s="168" t="s">
        <v>127</v>
      </c>
      <c r="JKT33" s="149"/>
      <c r="JKU33" s="149">
        <v>500</v>
      </c>
      <c r="JKV33" s="151" t="s">
        <v>460</v>
      </c>
      <c r="JKW33" s="168" t="s">
        <v>127</v>
      </c>
      <c r="JKX33" s="149"/>
      <c r="JKY33" s="149">
        <v>500</v>
      </c>
      <c r="JKZ33" s="151" t="s">
        <v>460</v>
      </c>
      <c r="JLA33" s="168" t="s">
        <v>127</v>
      </c>
      <c r="JLB33" s="149"/>
      <c r="JLC33" s="149">
        <v>500</v>
      </c>
      <c r="JLD33" s="151" t="s">
        <v>460</v>
      </c>
      <c r="JLE33" s="168" t="s">
        <v>127</v>
      </c>
      <c r="JLF33" s="149"/>
      <c r="JLG33" s="149">
        <v>500</v>
      </c>
      <c r="JLH33" s="151" t="s">
        <v>460</v>
      </c>
      <c r="JLI33" s="168" t="s">
        <v>127</v>
      </c>
      <c r="JLJ33" s="149"/>
      <c r="JLK33" s="149">
        <v>500</v>
      </c>
      <c r="JLL33" s="151" t="s">
        <v>460</v>
      </c>
      <c r="JLM33" s="168" t="s">
        <v>127</v>
      </c>
      <c r="JLN33" s="149"/>
      <c r="JLO33" s="149">
        <v>500</v>
      </c>
      <c r="JLP33" s="151" t="s">
        <v>460</v>
      </c>
      <c r="JLQ33" s="168" t="s">
        <v>127</v>
      </c>
      <c r="JLR33" s="149"/>
      <c r="JLS33" s="149">
        <v>500</v>
      </c>
      <c r="JLT33" s="151" t="s">
        <v>460</v>
      </c>
      <c r="JLU33" s="168" t="s">
        <v>127</v>
      </c>
      <c r="JLV33" s="149"/>
      <c r="JLW33" s="149">
        <v>500</v>
      </c>
      <c r="JLX33" s="151" t="s">
        <v>460</v>
      </c>
      <c r="JLY33" s="168" t="s">
        <v>127</v>
      </c>
      <c r="JLZ33" s="149"/>
      <c r="JMA33" s="149">
        <v>500</v>
      </c>
      <c r="JMB33" s="151" t="s">
        <v>460</v>
      </c>
      <c r="JMC33" s="168" t="s">
        <v>127</v>
      </c>
      <c r="JMD33" s="149"/>
      <c r="JME33" s="149">
        <v>500</v>
      </c>
      <c r="JMF33" s="151" t="s">
        <v>460</v>
      </c>
      <c r="JMG33" s="168" t="s">
        <v>127</v>
      </c>
      <c r="JMH33" s="149"/>
      <c r="JMI33" s="149">
        <v>500</v>
      </c>
      <c r="JMJ33" s="151" t="s">
        <v>460</v>
      </c>
      <c r="JMK33" s="168" t="s">
        <v>127</v>
      </c>
      <c r="JML33" s="149"/>
      <c r="JMM33" s="149">
        <v>500</v>
      </c>
      <c r="JMN33" s="151" t="s">
        <v>460</v>
      </c>
      <c r="JMO33" s="168" t="s">
        <v>127</v>
      </c>
      <c r="JMP33" s="149"/>
      <c r="JMQ33" s="149">
        <v>500</v>
      </c>
      <c r="JMR33" s="151" t="s">
        <v>460</v>
      </c>
      <c r="JMS33" s="168" t="s">
        <v>127</v>
      </c>
      <c r="JMT33" s="149"/>
      <c r="JMU33" s="149">
        <v>500</v>
      </c>
      <c r="JMV33" s="151" t="s">
        <v>460</v>
      </c>
      <c r="JMW33" s="168" t="s">
        <v>127</v>
      </c>
      <c r="JMX33" s="149"/>
      <c r="JMY33" s="149">
        <v>500</v>
      </c>
      <c r="JMZ33" s="151" t="s">
        <v>460</v>
      </c>
      <c r="JNA33" s="168" t="s">
        <v>127</v>
      </c>
      <c r="JNB33" s="149"/>
      <c r="JNC33" s="149">
        <v>500</v>
      </c>
      <c r="JND33" s="151" t="s">
        <v>460</v>
      </c>
      <c r="JNE33" s="168" t="s">
        <v>127</v>
      </c>
      <c r="JNF33" s="149"/>
      <c r="JNG33" s="149">
        <v>500</v>
      </c>
      <c r="JNH33" s="151" t="s">
        <v>460</v>
      </c>
      <c r="JNI33" s="168" t="s">
        <v>127</v>
      </c>
      <c r="JNJ33" s="149"/>
      <c r="JNK33" s="149">
        <v>500</v>
      </c>
      <c r="JNL33" s="151" t="s">
        <v>460</v>
      </c>
      <c r="JNM33" s="168" t="s">
        <v>127</v>
      </c>
      <c r="JNN33" s="149"/>
      <c r="JNO33" s="149">
        <v>500</v>
      </c>
      <c r="JNP33" s="151" t="s">
        <v>460</v>
      </c>
      <c r="JNQ33" s="168" t="s">
        <v>127</v>
      </c>
      <c r="JNR33" s="149"/>
      <c r="JNS33" s="149">
        <v>500</v>
      </c>
      <c r="JNT33" s="151" t="s">
        <v>460</v>
      </c>
      <c r="JNU33" s="168" t="s">
        <v>127</v>
      </c>
      <c r="JNV33" s="149"/>
      <c r="JNW33" s="149">
        <v>500</v>
      </c>
      <c r="JNX33" s="151" t="s">
        <v>460</v>
      </c>
      <c r="JNY33" s="168" t="s">
        <v>127</v>
      </c>
      <c r="JNZ33" s="149"/>
      <c r="JOA33" s="149">
        <v>500</v>
      </c>
      <c r="JOB33" s="151" t="s">
        <v>460</v>
      </c>
      <c r="JOC33" s="168" t="s">
        <v>127</v>
      </c>
      <c r="JOD33" s="149"/>
      <c r="JOE33" s="149">
        <v>500</v>
      </c>
      <c r="JOF33" s="151" t="s">
        <v>460</v>
      </c>
      <c r="JOG33" s="168" t="s">
        <v>127</v>
      </c>
      <c r="JOH33" s="149"/>
      <c r="JOI33" s="149">
        <v>500</v>
      </c>
      <c r="JOJ33" s="151" t="s">
        <v>460</v>
      </c>
      <c r="JOK33" s="168" t="s">
        <v>127</v>
      </c>
      <c r="JOL33" s="149"/>
      <c r="JOM33" s="149">
        <v>500</v>
      </c>
      <c r="JON33" s="151" t="s">
        <v>460</v>
      </c>
      <c r="JOO33" s="168" t="s">
        <v>127</v>
      </c>
      <c r="JOP33" s="149"/>
      <c r="JOQ33" s="149">
        <v>500</v>
      </c>
      <c r="JOR33" s="151" t="s">
        <v>460</v>
      </c>
      <c r="JOS33" s="168" t="s">
        <v>127</v>
      </c>
      <c r="JOT33" s="149"/>
      <c r="JOU33" s="149">
        <v>500</v>
      </c>
      <c r="JOV33" s="151" t="s">
        <v>460</v>
      </c>
      <c r="JOW33" s="168" t="s">
        <v>127</v>
      </c>
      <c r="JOX33" s="149"/>
      <c r="JOY33" s="149">
        <v>500</v>
      </c>
      <c r="JOZ33" s="151" t="s">
        <v>460</v>
      </c>
      <c r="JPA33" s="168" t="s">
        <v>127</v>
      </c>
      <c r="JPB33" s="149"/>
      <c r="JPC33" s="149">
        <v>500</v>
      </c>
      <c r="JPD33" s="151" t="s">
        <v>460</v>
      </c>
      <c r="JPE33" s="168" t="s">
        <v>127</v>
      </c>
      <c r="JPF33" s="149"/>
      <c r="JPG33" s="149">
        <v>500</v>
      </c>
      <c r="JPH33" s="151" t="s">
        <v>460</v>
      </c>
      <c r="JPI33" s="168" t="s">
        <v>127</v>
      </c>
      <c r="JPJ33" s="149"/>
      <c r="JPK33" s="149">
        <v>500</v>
      </c>
      <c r="JPL33" s="151" t="s">
        <v>460</v>
      </c>
      <c r="JPM33" s="168" t="s">
        <v>127</v>
      </c>
      <c r="JPN33" s="149"/>
      <c r="JPO33" s="149">
        <v>500</v>
      </c>
      <c r="JPP33" s="151" t="s">
        <v>460</v>
      </c>
      <c r="JPQ33" s="168" t="s">
        <v>127</v>
      </c>
      <c r="JPR33" s="149"/>
      <c r="JPS33" s="149">
        <v>500</v>
      </c>
      <c r="JPT33" s="151" t="s">
        <v>460</v>
      </c>
      <c r="JPU33" s="168" t="s">
        <v>127</v>
      </c>
      <c r="JPV33" s="149"/>
      <c r="JPW33" s="149">
        <v>500</v>
      </c>
      <c r="JPX33" s="151" t="s">
        <v>460</v>
      </c>
      <c r="JPY33" s="168" t="s">
        <v>127</v>
      </c>
      <c r="JPZ33" s="149"/>
      <c r="JQA33" s="149">
        <v>500</v>
      </c>
      <c r="JQB33" s="151" t="s">
        <v>460</v>
      </c>
      <c r="JQC33" s="168" t="s">
        <v>127</v>
      </c>
      <c r="JQD33" s="149"/>
      <c r="JQE33" s="149">
        <v>500</v>
      </c>
      <c r="JQF33" s="151" t="s">
        <v>460</v>
      </c>
      <c r="JQG33" s="168" t="s">
        <v>127</v>
      </c>
      <c r="JQH33" s="149"/>
      <c r="JQI33" s="149">
        <v>500</v>
      </c>
      <c r="JQJ33" s="151" t="s">
        <v>460</v>
      </c>
      <c r="JQK33" s="168" t="s">
        <v>127</v>
      </c>
      <c r="JQL33" s="149"/>
      <c r="JQM33" s="149">
        <v>500</v>
      </c>
      <c r="JQN33" s="151" t="s">
        <v>460</v>
      </c>
      <c r="JQO33" s="168" t="s">
        <v>127</v>
      </c>
      <c r="JQP33" s="149"/>
      <c r="JQQ33" s="149">
        <v>500</v>
      </c>
      <c r="JQR33" s="151" t="s">
        <v>460</v>
      </c>
      <c r="JQS33" s="168" t="s">
        <v>127</v>
      </c>
      <c r="JQT33" s="149"/>
      <c r="JQU33" s="149">
        <v>500</v>
      </c>
      <c r="JQV33" s="151" t="s">
        <v>460</v>
      </c>
      <c r="JQW33" s="168" t="s">
        <v>127</v>
      </c>
      <c r="JQX33" s="149"/>
      <c r="JQY33" s="149">
        <v>500</v>
      </c>
      <c r="JQZ33" s="151" t="s">
        <v>460</v>
      </c>
      <c r="JRA33" s="168" t="s">
        <v>127</v>
      </c>
      <c r="JRB33" s="149"/>
      <c r="JRC33" s="149">
        <v>500</v>
      </c>
      <c r="JRD33" s="151" t="s">
        <v>460</v>
      </c>
      <c r="JRE33" s="168" t="s">
        <v>127</v>
      </c>
      <c r="JRF33" s="149"/>
      <c r="JRG33" s="149">
        <v>500</v>
      </c>
      <c r="JRH33" s="151" t="s">
        <v>460</v>
      </c>
      <c r="JRI33" s="168" t="s">
        <v>127</v>
      </c>
      <c r="JRJ33" s="149"/>
      <c r="JRK33" s="149">
        <v>500</v>
      </c>
      <c r="JRL33" s="151" t="s">
        <v>460</v>
      </c>
      <c r="JRM33" s="168" t="s">
        <v>127</v>
      </c>
      <c r="JRN33" s="149"/>
      <c r="JRO33" s="149">
        <v>500</v>
      </c>
      <c r="JRP33" s="151" t="s">
        <v>460</v>
      </c>
      <c r="JRQ33" s="168" t="s">
        <v>127</v>
      </c>
      <c r="JRR33" s="149"/>
      <c r="JRS33" s="149">
        <v>500</v>
      </c>
      <c r="JRT33" s="151" t="s">
        <v>460</v>
      </c>
      <c r="JRU33" s="168" t="s">
        <v>127</v>
      </c>
      <c r="JRV33" s="149"/>
      <c r="JRW33" s="149">
        <v>500</v>
      </c>
      <c r="JRX33" s="151" t="s">
        <v>460</v>
      </c>
      <c r="JRY33" s="168" t="s">
        <v>127</v>
      </c>
      <c r="JRZ33" s="149"/>
      <c r="JSA33" s="149">
        <v>500</v>
      </c>
      <c r="JSB33" s="151" t="s">
        <v>460</v>
      </c>
      <c r="JSC33" s="168" t="s">
        <v>127</v>
      </c>
      <c r="JSD33" s="149"/>
      <c r="JSE33" s="149">
        <v>500</v>
      </c>
      <c r="JSF33" s="151" t="s">
        <v>460</v>
      </c>
      <c r="JSG33" s="168" t="s">
        <v>127</v>
      </c>
      <c r="JSH33" s="149"/>
      <c r="JSI33" s="149">
        <v>500</v>
      </c>
      <c r="JSJ33" s="151" t="s">
        <v>460</v>
      </c>
      <c r="JSK33" s="168" t="s">
        <v>127</v>
      </c>
      <c r="JSL33" s="149"/>
      <c r="JSM33" s="149">
        <v>500</v>
      </c>
      <c r="JSN33" s="151" t="s">
        <v>460</v>
      </c>
      <c r="JSO33" s="168" t="s">
        <v>127</v>
      </c>
      <c r="JSP33" s="149"/>
      <c r="JSQ33" s="149">
        <v>500</v>
      </c>
      <c r="JSR33" s="151" t="s">
        <v>460</v>
      </c>
      <c r="JSS33" s="168" t="s">
        <v>127</v>
      </c>
      <c r="JST33" s="149"/>
      <c r="JSU33" s="149">
        <v>500</v>
      </c>
      <c r="JSV33" s="151" t="s">
        <v>460</v>
      </c>
      <c r="JSW33" s="168" t="s">
        <v>127</v>
      </c>
      <c r="JSX33" s="149"/>
      <c r="JSY33" s="149">
        <v>500</v>
      </c>
      <c r="JSZ33" s="151" t="s">
        <v>460</v>
      </c>
      <c r="JTA33" s="168" t="s">
        <v>127</v>
      </c>
      <c r="JTB33" s="149"/>
      <c r="JTC33" s="149">
        <v>500</v>
      </c>
      <c r="JTD33" s="151" t="s">
        <v>460</v>
      </c>
      <c r="JTE33" s="168" t="s">
        <v>127</v>
      </c>
      <c r="JTF33" s="149"/>
      <c r="JTG33" s="149">
        <v>500</v>
      </c>
      <c r="JTH33" s="151" t="s">
        <v>460</v>
      </c>
      <c r="JTI33" s="168" t="s">
        <v>127</v>
      </c>
      <c r="JTJ33" s="149"/>
      <c r="JTK33" s="149">
        <v>500</v>
      </c>
      <c r="JTL33" s="151" t="s">
        <v>460</v>
      </c>
      <c r="JTM33" s="168" t="s">
        <v>127</v>
      </c>
      <c r="JTN33" s="149"/>
      <c r="JTO33" s="149">
        <v>500</v>
      </c>
      <c r="JTP33" s="151" t="s">
        <v>460</v>
      </c>
      <c r="JTQ33" s="168" t="s">
        <v>127</v>
      </c>
      <c r="JTR33" s="149"/>
      <c r="JTS33" s="149">
        <v>500</v>
      </c>
      <c r="JTT33" s="151" t="s">
        <v>460</v>
      </c>
      <c r="JTU33" s="168" t="s">
        <v>127</v>
      </c>
      <c r="JTV33" s="149"/>
      <c r="JTW33" s="149">
        <v>500</v>
      </c>
      <c r="JTX33" s="151" t="s">
        <v>460</v>
      </c>
      <c r="JTY33" s="168" t="s">
        <v>127</v>
      </c>
      <c r="JTZ33" s="149"/>
      <c r="JUA33" s="149">
        <v>500</v>
      </c>
      <c r="JUB33" s="151" t="s">
        <v>460</v>
      </c>
      <c r="JUC33" s="168" t="s">
        <v>127</v>
      </c>
      <c r="JUD33" s="149"/>
      <c r="JUE33" s="149">
        <v>500</v>
      </c>
      <c r="JUF33" s="151" t="s">
        <v>460</v>
      </c>
      <c r="JUG33" s="168" t="s">
        <v>127</v>
      </c>
      <c r="JUH33" s="149"/>
      <c r="JUI33" s="149">
        <v>500</v>
      </c>
      <c r="JUJ33" s="151" t="s">
        <v>460</v>
      </c>
      <c r="JUK33" s="168" t="s">
        <v>127</v>
      </c>
      <c r="JUL33" s="149"/>
      <c r="JUM33" s="149">
        <v>500</v>
      </c>
      <c r="JUN33" s="151" t="s">
        <v>460</v>
      </c>
      <c r="JUO33" s="168" t="s">
        <v>127</v>
      </c>
      <c r="JUP33" s="149"/>
      <c r="JUQ33" s="149">
        <v>500</v>
      </c>
      <c r="JUR33" s="151" t="s">
        <v>460</v>
      </c>
      <c r="JUS33" s="168" t="s">
        <v>127</v>
      </c>
      <c r="JUT33" s="149"/>
      <c r="JUU33" s="149">
        <v>500</v>
      </c>
      <c r="JUV33" s="151" t="s">
        <v>460</v>
      </c>
      <c r="JUW33" s="168" t="s">
        <v>127</v>
      </c>
      <c r="JUX33" s="149"/>
      <c r="JUY33" s="149">
        <v>500</v>
      </c>
      <c r="JUZ33" s="151" t="s">
        <v>460</v>
      </c>
      <c r="JVA33" s="168" t="s">
        <v>127</v>
      </c>
      <c r="JVB33" s="149"/>
      <c r="JVC33" s="149">
        <v>500</v>
      </c>
      <c r="JVD33" s="151" t="s">
        <v>460</v>
      </c>
      <c r="JVE33" s="168" t="s">
        <v>127</v>
      </c>
      <c r="JVF33" s="149"/>
      <c r="JVG33" s="149">
        <v>500</v>
      </c>
      <c r="JVH33" s="151" t="s">
        <v>460</v>
      </c>
      <c r="JVI33" s="168" t="s">
        <v>127</v>
      </c>
      <c r="JVJ33" s="149"/>
      <c r="JVK33" s="149">
        <v>500</v>
      </c>
      <c r="JVL33" s="151" t="s">
        <v>460</v>
      </c>
      <c r="JVM33" s="168" t="s">
        <v>127</v>
      </c>
      <c r="JVN33" s="149"/>
      <c r="JVO33" s="149">
        <v>500</v>
      </c>
      <c r="JVP33" s="151" t="s">
        <v>460</v>
      </c>
      <c r="JVQ33" s="168" t="s">
        <v>127</v>
      </c>
      <c r="JVR33" s="149"/>
      <c r="JVS33" s="149">
        <v>500</v>
      </c>
      <c r="JVT33" s="151" t="s">
        <v>460</v>
      </c>
      <c r="JVU33" s="168" t="s">
        <v>127</v>
      </c>
      <c r="JVV33" s="149"/>
      <c r="JVW33" s="149">
        <v>500</v>
      </c>
      <c r="JVX33" s="151" t="s">
        <v>460</v>
      </c>
      <c r="JVY33" s="168" t="s">
        <v>127</v>
      </c>
      <c r="JVZ33" s="149"/>
      <c r="JWA33" s="149">
        <v>500</v>
      </c>
      <c r="JWB33" s="151" t="s">
        <v>460</v>
      </c>
      <c r="JWC33" s="168" t="s">
        <v>127</v>
      </c>
      <c r="JWD33" s="149"/>
      <c r="JWE33" s="149">
        <v>500</v>
      </c>
      <c r="JWF33" s="151" t="s">
        <v>460</v>
      </c>
      <c r="JWG33" s="168" t="s">
        <v>127</v>
      </c>
      <c r="JWH33" s="149"/>
      <c r="JWI33" s="149">
        <v>500</v>
      </c>
      <c r="JWJ33" s="151" t="s">
        <v>460</v>
      </c>
      <c r="JWK33" s="168" t="s">
        <v>127</v>
      </c>
      <c r="JWL33" s="149"/>
      <c r="JWM33" s="149">
        <v>500</v>
      </c>
      <c r="JWN33" s="151" t="s">
        <v>460</v>
      </c>
      <c r="JWO33" s="168" t="s">
        <v>127</v>
      </c>
      <c r="JWP33" s="149"/>
      <c r="JWQ33" s="149">
        <v>500</v>
      </c>
      <c r="JWR33" s="151" t="s">
        <v>460</v>
      </c>
      <c r="JWS33" s="168" t="s">
        <v>127</v>
      </c>
      <c r="JWT33" s="149"/>
      <c r="JWU33" s="149">
        <v>500</v>
      </c>
      <c r="JWV33" s="151" t="s">
        <v>460</v>
      </c>
      <c r="JWW33" s="168" t="s">
        <v>127</v>
      </c>
      <c r="JWX33" s="149"/>
      <c r="JWY33" s="149">
        <v>500</v>
      </c>
      <c r="JWZ33" s="151" t="s">
        <v>460</v>
      </c>
      <c r="JXA33" s="168" t="s">
        <v>127</v>
      </c>
      <c r="JXB33" s="149"/>
      <c r="JXC33" s="149">
        <v>500</v>
      </c>
      <c r="JXD33" s="151" t="s">
        <v>460</v>
      </c>
      <c r="JXE33" s="168" t="s">
        <v>127</v>
      </c>
      <c r="JXF33" s="149"/>
      <c r="JXG33" s="149">
        <v>500</v>
      </c>
      <c r="JXH33" s="151" t="s">
        <v>460</v>
      </c>
      <c r="JXI33" s="168" t="s">
        <v>127</v>
      </c>
      <c r="JXJ33" s="149"/>
      <c r="JXK33" s="149">
        <v>500</v>
      </c>
      <c r="JXL33" s="151" t="s">
        <v>460</v>
      </c>
      <c r="JXM33" s="168" t="s">
        <v>127</v>
      </c>
      <c r="JXN33" s="149"/>
      <c r="JXO33" s="149">
        <v>500</v>
      </c>
      <c r="JXP33" s="151" t="s">
        <v>460</v>
      </c>
      <c r="JXQ33" s="168" t="s">
        <v>127</v>
      </c>
      <c r="JXR33" s="149"/>
      <c r="JXS33" s="149">
        <v>500</v>
      </c>
      <c r="JXT33" s="151" t="s">
        <v>460</v>
      </c>
      <c r="JXU33" s="168" t="s">
        <v>127</v>
      </c>
      <c r="JXV33" s="149"/>
      <c r="JXW33" s="149">
        <v>500</v>
      </c>
      <c r="JXX33" s="151" t="s">
        <v>460</v>
      </c>
      <c r="JXY33" s="168" t="s">
        <v>127</v>
      </c>
      <c r="JXZ33" s="149"/>
      <c r="JYA33" s="149">
        <v>500</v>
      </c>
      <c r="JYB33" s="151" t="s">
        <v>460</v>
      </c>
      <c r="JYC33" s="168" t="s">
        <v>127</v>
      </c>
      <c r="JYD33" s="149"/>
      <c r="JYE33" s="149">
        <v>500</v>
      </c>
      <c r="JYF33" s="151" t="s">
        <v>460</v>
      </c>
      <c r="JYG33" s="168" t="s">
        <v>127</v>
      </c>
      <c r="JYH33" s="149"/>
      <c r="JYI33" s="149">
        <v>500</v>
      </c>
      <c r="JYJ33" s="151" t="s">
        <v>460</v>
      </c>
      <c r="JYK33" s="168" t="s">
        <v>127</v>
      </c>
      <c r="JYL33" s="149"/>
      <c r="JYM33" s="149">
        <v>500</v>
      </c>
      <c r="JYN33" s="151" t="s">
        <v>460</v>
      </c>
      <c r="JYO33" s="168" t="s">
        <v>127</v>
      </c>
      <c r="JYP33" s="149"/>
      <c r="JYQ33" s="149">
        <v>500</v>
      </c>
      <c r="JYR33" s="151" t="s">
        <v>460</v>
      </c>
      <c r="JYS33" s="168" t="s">
        <v>127</v>
      </c>
      <c r="JYT33" s="149"/>
      <c r="JYU33" s="149">
        <v>500</v>
      </c>
      <c r="JYV33" s="151" t="s">
        <v>460</v>
      </c>
      <c r="JYW33" s="168" t="s">
        <v>127</v>
      </c>
      <c r="JYX33" s="149"/>
      <c r="JYY33" s="149">
        <v>500</v>
      </c>
      <c r="JYZ33" s="151" t="s">
        <v>460</v>
      </c>
      <c r="JZA33" s="168" t="s">
        <v>127</v>
      </c>
      <c r="JZB33" s="149"/>
      <c r="JZC33" s="149">
        <v>500</v>
      </c>
      <c r="JZD33" s="151" t="s">
        <v>460</v>
      </c>
      <c r="JZE33" s="168" t="s">
        <v>127</v>
      </c>
      <c r="JZF33" s="149"/>
      <c r="JZG33" s="149">
        <v>500</v>
      </c>
      <c r="JZH33" s="151" t="s">
        <v>460</v>
      </c>
      <c r="JZI33" s="168" t="s">
        <v>127</v>
      </c>
      <c r="JZJ33" s="149"/>
      <c r="JZK33" s="149">
        <v>500</v>
      </c>
      <c r="JZL33" s="151" t="s">
        <v>460</v>
      </c>
      <c r="JZM33" s="168" t="s">
        <v>127</v>
      </c>
      <c r="JZN33" s="149"/>
      <c r="JZO33" s="149">
        <v>500</v>
      </c>
      <c r="JZP33" s="151" t="s">
        <v>460</v>
      </c>
      <c r="JZQ33" s="168" t="s">
        <v>127</v>
      </c>
      <c r="JZR33" s="149"/>
      <c r="JZS33" s="149">
        <v>500</v>
      </c>
      <c r="JZT33" s="151" t="s">
        <v>460</v>
      </c>
      <c r="JZU33" s="168" t="s">
        <v>127</v>
      </c>
      <c r="JZV33" s="149"/>
      <c r="JZW33" s="149">
        <v>500</v>
      </c>
      <c r="JZX33" s="151" t="s">
        <v>460</v>
      </c>
      <c r="JZY33" s="168" t="s">
        <v>127</v>
      </c>
      <c r="JZZ33" s="149"/>
      <c r="KAA33" s="149">
        <v>500</v>
      </c>
      <c r="KAB33" s="151" t="s">
        <v>460</v>
      </c>
      <c r="KAC33" s="168" t="s">
        <v>127</v>
      </c>
      <c r="KAD33" s="149"/>
      <c r="KAE33" s="149">
        <v>500</v>
      </c>
      <c r="KAF33" s="151" t="s">
        <v>460</v>
      </c>
      <c r="KAG33" s="168" t="s">
        <v>127</v>
      </c>
      <c r="KAH33" s="149"/>
      <c r="KAI33" s="149">
        <v>500</v>
      </c>
      <c r="KAJ33" s="151" t="s">
        <v>460</v>
      </c>
      <c r="KAK33" s="168" t="s">
        <v>127</v>
      </c>
      <c r="KAL33" s="149"/>
      <c r="KAM33" s="149">
        <v>500</v>
      </c>
      <c r="KAN33" s="151" t="s">
        <v>460</v>
      </c>
      <c r="KAO33" s="168" t="s">
        <v>127</v>
      </c>
      <c r="KAP33" s="149"/>
      <c r="KAQ33" s="149">
        <v>500</v>
      </c>
      <c r="KAR33" s="151" t="s">
        <v>460</v>
      </c>
      <c r="KAS33" s="168" t="s">
        <v>127</v>
      </c>
      <c r="KAT33" s="149"/>
      <c r="KAU33" s="149">
        <v>500</v>
      </c>
      <c r="KAV33" s="151" t="s">
        <v>460</v>
      </c>
      <c r="KAW33" s="168" t="s">
        <v>127</v>
      </c>
      <c r="KAX33" s="149"/>
      <c r="KAY33" s="149">
        <v>500</v>
      </c>
      <c r="KAZ33" s="151" t="s">
        <v>460</v>
      </c>
      <c r="KBA33" s="168" t="s">
        <v>127</v>
      </c>
      <c r="KBB33" s="149"/>
      <c r="KBC33" s="149">
        <v>500</v>
      </c>
      <c r="KBD33" s="151" t="s">
        <v>460</v>
      </c>
      <c r="KBE33" s="168" t="s">
        <v>127</v>
      </c>
      <c r="KBF33" s="149"/>
      <c r="KBG33" s="149">
        <v>500</v>
      </c>
      <c r="KBH33" s="151" t="s">
        <v>460</v>
      </c>
      <c r="KBI33" s="168" t="s">
        <v>127</v>
      </c>
      <c r="KBJ33" s="149"/>
      <c r="KBK33" s="149">
        <v>500</v>
      </c>
      <c r="KBL33" s="151" t="s">
        <v>460</v>
      </c>
      <c r="KBM33" s="168" t="s">
        <v>127</v>
      </c>
      <c r="KBN33" s="149"/>
      <c r="KBO33" s="149">
        <v>500</v>
      </c>
      <c r="KBP33" s="151" t="s">
        <v>460</v>
      </c>
      <c r="KBQ33" s="168" t="s">
        <v>127</v>
      </c>
      <c r="KBR33" s="149"/>
      <c r="KBS33" s="149">
        <v>500</v>
      </c>
      <c r="KBT33" s="151" t="s">
        <v>460</v>
      </c>
      <c r="KBU33" s="168" t="s">
        <v>127</v>
      </c>
      <c r="KBV33" s="149"/>
      <c r="KBW33" s="149">
        <v>500</v>
      </c>
      <c r="KBX33" s="151" t="s">
        <v>460</v>
      </c>
      <c r="KBY33" s="168" t="s">
        <v>127</v>
      </c>
      <c r="KBZ33" s="149"/>
      <c r="KCA33" s="149">
        <v>500</v>
      </c>
      <c r="KCB33" s="151" t="s">
        <v>460</v>
      </c>
      <c r="KCC33" s="168" t="s">
        <v>127</v>
      </c>
      <c r="KCD33" s="149"/>
      <c r="KCE33" s="149">
        <v>500</v>
      </c>
      <c r="KCF33" s="151" t="s">
        <v>460</v>
      </c>
      <c r="KCG33" s="168" t="s">
        <v>127</v>
      </c>
      <c r="KCH33" s="149"/>
      <c r="KCI33" s="149">
        <v>500</v>
      </c>
      <c r="KCJ33" s="151" t="s">
        <v>460</v>
      </c>
      <c r="KCK33" s="168" t="s">
        <v>127</v>
      </c>
      <c r="KCL33" s="149"/>
      <c r="KCM33" s="149">
        <v>500</v>
      </c>
      <c r="KCN33" s="151" t="s">
        <v>460</v>
      </c>
      <c r="KCO33" s="168" t="s">
        <v>127</v>
      </c>
      <c r="KCP33" s="149"/>
      <c r="KCQ33" s="149">
        <v>500</v>
      </c>
      <c r="KCR33" s="151" t="s">
        <v>460</v>
      </c>
      <c r="KCS33" s="168" t="s">
        <v>127</v>
      </c>
      <c r="KCT33" s="149"/>
      <c r="KCU33" s="149">
        <v>500</v>
      </c>
      <c r="KCV33" s="151" t="s">
        <v>460</v>
      </c>
      <c r="KCW33" s="168" t="s">
        <v>127</v>
      </c>
      <c r="KCX33" s="149"/>
      <c r="KCY33" s="149">
        <v>500</v>
      </c>
      <c r="KCZ33" s="151" t="s">
        <v>460</v>
      </c>
      <c r="KDA33" s="168" t="s">
        <v>127</v>
      </c>
      <c r="KDB33" s="149"/>
      <c r="KDC33" s="149">
        <v>500</v>
      </c>
      <c r="KDD33" s="151" t="s">
        <v>460</v>
      </c>
      <c r="KDE33" s="168" t="s">
        <v>127</v>
      </c>
      <c r="KDF33" s="149"/>
      <c r="KDG33" s="149">
        <v>500</v>
      </c>
      <c r="KDH33" s="151" t="s">
        <v>460</v>
      </c>
      <c r="KDI33" s="168" t="s">
        <v>127</v>
      </c>
      <c r="KDJ33" s="149"/>
      <c r="KDK33" s="149">
        <v>500</v>
      </c>
      <c r="KDL33" s="151" t="s">
        <v>460</v>
      </c>
      <c r="KDM33" s="168" t="s">
        <v>127</v>
      </c>
      <c r="KDN33" s="149"/>
      <c r="KDO33" s="149">
        <v>500</v>
      </c>
      <c r="KDP33" s="151" t="s">
        <v>460</v>
      </c>
      <c r="KDQ33" s="168" t="s">
        <v>127</v>
      </c>
      <c r="KDR33" s="149"/>
      <c r="KDS33" s="149">
        <v>500</v>
      </c>
      <c r="KDT33" s="151" t="s">
        <v>460</v>
      </c>
      <c r="KDU33" s="168" t="s">
        <v>127</v>
      </c>
      <c r="KDV33" s="149"/>
      <c r="KDW33" s="149">
        <v>500</v>
      </c>
      <c r="KDX33" s="151" t="s">
        <v>460</v>
      </c>
      <c r="KDY33" s="168" t="s">
        <v>127</v>
      </c>
      <c r="KDZ33" s="149"/>
      <c r="KEA33" s="149">
        <v>500</v>
      </c>
      <c r="KEB33" s="151" t="s">
        <v>460</v>
      </c>
      <c r="KEC33" s="168" t="s">
        <v>127</v>
      </c>
      <c r="KED33" s="149"/>
      <c r="KEE33" s="149">
        <v>500</v>
      </c>
      <c r="KEF33" s="151" t="s">
        <v>460</v>
      </c>
      <c r="KEG33" s="168" t="s">
        <v>127</v>
      </c>
      <c r="KEH33" s="149"/>
      <c r="KEI33" s="149">
        <v>500</v>
      </c>
      <c r="KEJ33" s="151" t="s">
        <v>460</v>
      </c>
      <c r="KEK33" s="168" t="s">
        <v>127</v>
      </c>
      <c r="KEL33" s="149"/>
      <c r="KEM33" s="149">
        <v>500</v>
      </c>
      <c r="KEN33" s="151" t="s">
        <v>460</v>
      </c>
      <c r="KEO33" s="168" t="s">
        <v>127</v>
      </c>
      <c r="KEP33" s="149"/>
      <c r="KEQ33" s="149">
        <v>500</v>
      </c>
      <c r="KER33" s="151" t="s">
        <v>460</v>
      </c>
      <c r="KES33" s="168" t="s">
        <v>127</v>
      </c>
      <c r="KET33" s="149"/>
      <c r="KEU33" s="149">
        <v>500</v>
      </c>
      <c r="KEV33" s="151" t="s">
        <v>460</v>
      </c>
      <c r="KEW33" s="168" t="s">
        <v>127</v>
      </c>
      <c r="KEX33" s="149"/>
      <c r="KEY33" s="149">
        <v>500</v>
      </c>
      <c r="KEZ33" s="151" t="s">
        <v>460</v>
      </c>
      <c r="KFA33" s="168" t="s">
        <v>127</v>
      </c>
      <c r="KFB33" s="149"/>
      <c r="KFC33" s="149">
        <v>500</v>
      </c>
      <c r="KFD33" s="151" t="s">
        <v>460</v>
      </c>
      <c r="KFE33" s="168" t="s">
        <v>127</v>
      </c>
      <c r="KFF33" s="149"/>
      <c r="KFG33" s="149">
        <v>500</v>
      </c>
      <c r="KFH33" s="151" t="s">
        <v>460</v>
      </c>
      <c r="KFI33" s="168" t="s">
        <v>127</v>
      </c>
      <c r="KFJ33" s="149"/>
      <c r="KFK33" s="149">
        <v>500</v>
      </c>
      <c r="KFL33" s="151" t="s">
        <v>460</v>
      </c>
      <c r="KFM33" s="168" t="s">
        <v>127</v>
      </c>
      <c r="KFN33" s="149"/>
      <c r="KFO33" s="149">
        <v>500</v>
      </c>
      <c r="KFP33" s="151" t="s">
        <v>460</v>
      </c>
      <c r="KFQ33" s="168" t="s">
        <v>127</v>
      </c>
      <c r="KFR33" s="149"/>
      <c r="KFS33" s="149">
        <v>500</v>
      </c>
      <c r="KFT33" s="151" t="s">
        <v>460</v>
      </c>
      <c r="KFU33" s="168" t="s">
        <v>127</v>
      </c>
      <c r="KFV33" s="149"/>
      <c r="KFW33" s="149">
        <v>500</v>
      </c>
      <c r="KFX33" s="151" t="s">
        <v>460</v>
      </c>
      <c r="KFY33" s="168" t="s">
        <v>127</v>
      </c>
      <c r="KFZ33" s="149"/>
      <c r="KGA33" s="149">
        <v>500</v>
      </c>
      <c r="KGB33" s="151" t="s">
        <v>460</v>
      </c>
      <c r="KGC33" s="168" t="s">
        <v>127</v>
      </c>
      <c r="KGD33" s="149"/>
      <c r="KGE33" s="149">
        <v>500</v>
      </c>
      <c r="KGF33" s="151" t="s">
        <v>460</v>
      </c>
      <c r="KGG33" s="168" t="s">
        <v>127</v>
      </c>
      <c r="KGH33" s="149"/>
      <c r="KGI33" s="149">
        <v>500</v>
      </c>
      <c r="KGJ33" s="151" t="s">
        <v>460</v>
      </c>
      <c r="KGK33" s="168" t="s">
        <v>127</v>
      </c>
      <c r="KGL33" s="149"/>
      <c r="KGM33" s="149">
        <v>500</v>
      </c>
      <c r="KGN33" s="151" t="s">
        <v>460</v>
      </c>
      <c r="KGO33" s="168" t="s">
        <v>127</v>
      </c>
      <c r="KGP33" s="149"/>
      <c r="KGQ33" s="149">
        <v>500</v>
      </c>
      <c r="KGR33" s="151" t="s">
        <v>460</v>
      </c>
      <c r="KGS33" s="168" t="s">
        <v>127</v>
      </c>
      <c r="KGT33" s="149"/>
      <c r="KGU33" s="149">
        <v>500</v>
      </c>
      <c r="KGV33" s="151" t="s">
        <v>460</v>
      </c>
      <c r="KGW33" s="168" t="s">
        <v>127</v>
      </c>
      <c r="KGX33" s="149"/>
      <c r="KGY33" s="149">
        <v>500</v>
      </c>
      <c r="KGZ33" s="151" t="s">
        <v>460</v>
      </c>
      <c r="KHA33" s="168" t="s">
        <v>127</v>
      </c>
      <c r="KHB33" s="149"/>
      <c r="KHC33" s="149">
        <v>500</v>
      </c>
      <c r="KHD33" s="151" t="s">
        <v>460</v>
      </c>
      <c r="KHE33" s="168" t="s">
        <v>127</v>
      </c>
      <c r="KHF33" s="149"/>
      <c r="KHG33" s="149">
        <v>500</v>
      </c>
      <c r="KHH33" s="151" t="s">
        <v>460</v>
      </c>
      <c r="KHI33" s="168" t="s">
        <v>127</v>
      </c>
      <c r="KHJ33" s="149"/>
      <c r="KHK33" s="149">
        <v>500</v>
      </c>
      <c r="KHL33" s="151" t="s">
        <v>460</v>
      </c>
      <c r="KHM33" s="168" t="s">
        <v>127</v>
      </c>
      <c r="KHN33" s="149"/>
      <c r="KHO33" s="149">
        <v>500</v>
      </c>
      <c r="KHP33" s="151" t="s">
        <v>460</v>
      </c>
      <c r="KHQ33" s="168" t="s">
        <v>127</v>
      </c>
      <c r="KHR33" s="149"/>
      <c r="KHS33" s="149">
        <v>500</v>
      </c>
      <c r="KHT33" s="151" t="s">
        <v>460</v>
      </c>
      <c r="KHU33" s="168" t="s">
        <v>127</v>
      </c>
      <c r="KHV33" s="149"/>
      <c r="KHW33" s="149">
        <v>500</v>
      </c>
      <c r="KHX33" s="151" t="s">
        <v>460</v>
      </c>
      <c r="KHY33" s="168" t="s">
        <v>127</v>
      </c>
      <c r="KHZ33" s="149"/>
      <c r="KIA33" s="149">
        <v>500</v>
      </c>
      <c r="KIB33" s="151" t="s">
        <v>460</v>
      </c>
      <c r="KIC33" s="168" t="s">
        <v>127</v>
      </c>
      <c r="KID33" s="149"/>
      <c r="KIE33" s="149">
        <v>500</v>
      </c>
      <c r="KIF33" s="151" t="s">
        <v>460</v>
      </c>
      <c r="KIG33" s="168" t="s">
        <v>127</v>
      </c>
      <c r="KIH33" s="149"/>
      <c r="KII33" s="149">
        <v>500</v>
      </c>
      <c r="KIJ33" s="151" t="s">
        <v>460</v>
      </c>
      <c r="KIK33" s="168" t="s">
        <v>127</v>
      </c>
      <c r="KIL33" s="149"/>
      <c r="KIM33" s="149">
        <v>500</v>
      </c>
      <c r="KIN33" s="151" t="s">
        <v>460</v>
      </c>
      <c r="KIO33" s="168" t="s">
        <v>127</v>
      </c>
      <c r="KIP33" s="149"/>
      <c r="KIQ33" s="149">
        <v>500</v>
      </c>
      <c r="KIR33" s="151" t="s">
        <v>460</v>
      </c>
      <c r="KIS33" s="168" t="s">
        <v>127</v>
      </c>
      <c r="KIT33" s="149"/>
      <c r="KIU33" s="149">
        <v>500</v>
      </c>
      <c r="KIV33" s="151" t="s">
        <v>460</v>
      </c>
      <c r="KIW33" s="168" t="s">
        <v>127</v>
      </c>
      <c r="KIX33" s="149"/>
      <c r="KIY33" s="149">
        <v>500</v>
      </c>
      <c r="KIZ33" s="151" t="s">
        <v>460</v>
      </c>
      <c r="KJA33" s="168" t="s">
        <v>127</v>
      </c>
      <c r="KJB33" s="149"/>
      <c r="KJC33" s="149">
        <v>500</v>
      </c>
      <c r="KJD33" s="151" t="s">
        <v>460</v>
      </c>
      <c r="KJE33" s="168" t="s">
        <v>127</v>
      </c>
      <c r="KJF33" s="149"/>
      <c r="KJG33" s="149">
        <v>500</v>
      </c>
      <c r="KJH33" s="151" t="s">
        <v>460</v>
      </c>
      <c r="KJI33" s="168" t="s">
        <v>127</v>
      </c>
      <c r="KJJ33" s="149"/>
      <c r="KJK33" s="149">
        <v>500</v>
      </c>
      <c r="KJL33" s="151" t="s">
        <v>460</v>
      </c>
      <c r="KJM33" s="168" t="s">
        <v>127</v>
      </c>
      <c r="KJN33" s="149"/>
      <c r="KJO33" s="149">
        <v>500</v>
      </c>
      <c r="KJP33" s="151" t="s">
        <v>460</v>
      </c>
      <c r="KJQ33" s="168" t="s">
        <v>127</v>
      </c>
      <c r="KJR33" s="149"/>
      <c r="KJS33" s="149">
        <v>500</v>
      </c>
      <c r="KJT33" s="151" t="s">
        <v>460</v>
      </c>
      <c r="KJU33" s="168" t="s">
        <v>127</v>
      </c>
      <c r="KJV33" s="149"/>
      <c r="KJW33" s="149">
        <v>500</v>
      </c>
      <c r="KJX33" s="151" t="s">
        <v>460</v>
      </c>
      <c r="KJY33" s="168" t="s">
        <v>127</v>
      </c>
      <c r="KJZ33" s="149"/>
      <c r="KKA33" s="149">
        <v>500</v>
      </c>
      <c r="KKB33" s="151" t="s">
        <v>460</v>
      </c>
      <c r="KKC33" s="168" t="s">
        <v>127</v>
      </c>
      <c r="KKD33" s="149"/>
      <c r="KKE33" s="149">
        <v>500</v>
      </c>
      <c r="KKF33" s="151" t="s">
        <v>460</v>
      </c>
      <c r="KKG33" s="168" t="s">
        <v>127</v>
      </c>
      <c r="KKH33" s="149"/>
      <c r="KKI33" s="149">
        <v>500</v>
      </c>
      <c r="KKJ33" s="151" t="s">
        <v>460</v>
      </c>
      <c r="KKK33" s="168" t="s">
        <v>127</v>
      </c>
      <c r="KKL33" s="149"/>
      <c r="KKM33" s="149">
        <v>500</v>
      </c>
      <c r="KKN33" s="151" t="s">
        <v>460</v>
      </c>
      <c r="KKO33" s="168" t="s">
        <v>127</v>
      </c>
      <c r="KKP33" s="149"/>
      <c r="KKQ33" s="149">
        <v>500</v>
      </c>
      <c r="KKR33" s="151" t="s">
        <v>460</v>
      </c>
      <c r="KKS33" s="168" t="s">
        <v>127</v>
      </c>
      <c r="KKT33" s="149"/>
      <c r="KKU33" s="149">
        <v>500</v>
      </c>
      <c r="KKV33" s="151" t="s">
        <v>460</v>
      </c>
      <c r="KKW33" s="168" t="s">
        <v>127</v>
      </c>
      <c r="KKX33" s="149"/>
      <c r="KKY33" s="149">
        <v>500</v>
      </c>
      <c r="KKZ33" s="151" t="s">
        <v>460</v>
      </c>
      <c r="KLA33" s="168" t="s">
        <v>127</v>
      </c>
      <c r="KLB33" s="149"/>
      <c r="KLC33" s="149">
        <v>500</v>
      </c>
      <c r="KLD33" s="151" t="s">
        <v>460</v>
      </c>
      <c r="KLE33" s="168" t="s">
        <v>127</v>
      </c>
      <c r="KLF33" s="149"/>
      <c r="KLG33" s="149">
        <v>500</v>
      </c>
      <c r="KLH33" s="151" t="s">
        <v>460</v>
      </c>
      <c r="KLI33" s="168" t="s">
        <v>127</v>
      </c>
      <c r="KLJ33" s="149"/>
      <c r="KLK33" s="149">
        <v>500</v>
      </c>
      <c r="KLL33" s="151" t="s">
        <v>460</v>
      </c>
      <c r="KLM33" s="168" t="s">
        <v>127</v>
      </c>
      <c r="KLN33" s="149"/>
      <c r="KLO33" s="149">
        <v>500</v>
      </c>
      <c r="KLP33" s="151" t="s">
        <v>460</v>
      </c>
      <c r="KLQ33" s="168" t="s">
        <v>127</v>
      </c>
      <c r="KLR33" s="149"/>
      <c r="KLS33" s="149">
        <v>500</v>
      </c>
      <c r="KLT33" s="151" t="s">
        <v>460</v>
      </c>
      <c r="KLU33" s="168" t="s">
        <v>127</v>
      </c>
      <c r="KLV33" s="149"/>
      <c r="KLW33" s="149">
        <v>500</v>
      </c>
      <c r="KLX33" s="151" t="s">
        <v>460</v>
      </c>
      <c r="KLY33" s="168" t="s">
        <v>127</v>
      </c>
      <c r="KLZ33" s="149"/>
      <c r="KMA33" s="149">
        <v>500</v>
      </c>
      <c r="KMB33" s="151" t="s">
        <v>460</v>
      </c>
      <c r="KMC33" s="168" t="s">
        <v>127</v>
      </c>
      <c r="KMD33" s="149"/>
      <c r="KME33" s="149">
        <v>500</v>
      </c>
      <c r="KMF33" s="151" t="s">
        <v>460</v>
      </c>
      <c r="KMG33" s="168" t="s">
        <v>127</v>
      </c>
      <c r="KMH33" s="149"/>
      <c r="KMI33" s="149">
        <v>500</v>
      </c>
      <c r="KMJ33" s="151" t="s">
        <v>460</v>
      </c>
      <c r="KMK33" s="168" t="s">
        <v>127</v>
      </c>
      <c r="KML33" s="149"/>
      <c r="KMM33" s="149">
        <v>500</v>
      </c>
      <c r="KMN33" s="151" t="s">
        <v>460</v>
      </c>
      <c r="KMO33" s="168" t="s">
        <v>127</v>
      </c>
      <c r="KMP33" s="149"/>
      <c r="KMQ33" s="149">
        <v>500</v>
      </c>
      <c r="KMR33" s="151" t="s">
        <v>460</v>
      </c>
      <c r="KMS33" s="168" t="s">
        <v>127</v>
      </c>
      <c r="KMT33" s="149"/>
      <c r="KMU33" s="149">
        <v>500</v>
      </c>
      <c r="KMV33" s="151" t="s">
        <v>460</v>
      </c>
      <c r="KMW33" s="168" t="s">
        <v>127</v>
      </c>
      <c r="KMX33" s="149"/>
      <c r="KMY33" s="149">
        <v>500</v>
      </c>
      <c r="KMZ33" s="151" t="s">
        <v>460</v>
      </c>
      <c r="KNA33" s="168" t="s">
        <v>127</v>
      </c>
      <c r="KNB33" s="149"/>
      <c r="KNC33" s="149">
        <v>500</v>
      </c>
      <c r="KND33" s="151" t="s">
        <v>460</v>
      </c>
      <c r="KNE33" s="168" t="s">
        <v>127</v>
      </c>
      <c r="KNF33" s="149"/>
      <c r="KNG33" s="149">
        <v>500</v>
      </c>
      <c r="KNH33" s="151" t="s">
        <v>460</v>
      </c>
      <c r="KNI33" s="168" t="s">
        <v>127</v>
      </c>
      <c r="KNJ33" s="149"/>
      <c r="KNK33" s="149">
        <v>500</v>
      </c>
      <c r="KNL33" s="151" t="s">
        <v>460</v>
      </c>
      <c r="KNM33" s="168" t="s">
        <v>127</v>
      </c>
      <c r="KNN33" s="149"/>
      <c r="KNO33" s="149">
        <v>500</v>
      </c>
      <c r="KNP33" s="151" t="s">
        <v>460</v>
      </c>
      <c r="KNQ33" s="168" t="s">
        <v>127</v>
      </c>
      <c r="KNR33" s="149"/>
      <c r="KNS33" s="149">
        <v>500</v>
      </c>
      <c r="KNT33" s="151" t="s">
        <v>460</v>
      </c>
      <c r="KNU33" s="168" t="s">
        <v>127</v>
      </c>
      <c r="KNV33" s="149"/>
      <c r="KNW33" s="149">
        <v>500</v>
      </c>
      <c r="KNX33" s="151" t="s">
        <v>460</v>
      </c>
      <c r="KNY33" s="168" t="s">
        <v>127</v>
      </c>
      <c r="KNZ33" s="149"/>
      <c r="KOA33" s="149">
        <v>500</v>
      </c>
      <c r="KOB33" s="151" t="s">
        <v>460</v>
      </c>
      <c r="KOC33" s="168" t="s">
        <v>127</v>
      </c>
      <c r="KOD33" s="149"/>
      <c r="KOE33" s="149">
        <v>500</v>
      </c>
      <c r="KOF33" s="151" t="s">
        <v>460</v>
      </c>
      <c r="KOG33" s="168" t="s">
        <v>127</v>
      </c>
      <c r="KOH33" s="149"/>
      <c r="KOI33" s="149">
        <v>500</v>
      </c>
      <c r="KOJ33" s="151" t="s">
        <v>460</v>
      </c>
      <c r="KOK33" s="168" t="s">
        <v>127</v>
      </c>
      <c r="KOL33" s="149"/>
      <c r="KOM33" s="149">
        <v>500</v>
      </c>
      <c r="KON33" s="151" t="s">
        <v>460</v>
      </c>
      <c r="KOO33" s="168" t="s">
        <v>127</v>
      </c>
      <c r="KOP33" s="149"/>
      <c r="KOQ33" s="149">
        <v>500</v>
      </c>
      <c r="KOR33" s="151" t="s">
        <v>460</v>
      </c>
      <c r="KOS33" s="168" t="s">
        <v>127</v>
      </c>
      <c r="KOT33" s="149"/>
      <c r="KOU33" s="149">
        <v>500</v>
      </c>
      <c r="KOV33" s="151" t="s">
        <v>460</v>
      </c>
      <c r="KOW33" s="168" t="s">
        <v>127</v>
      </c>
      <c r="KOX33" s="149"/>
      <c r="KOY33" s="149">
        <v>500</v>
      </c>
      <c r="KOZ33" s="151" t="s">
        <v>460</v>
      </c>
      <c r="KPA33" s="168" t="s">
        <v>127</v>
      </c>
      <c r="KPB33" s="149"/>
      <c r="KPC33" s="149">
        <v>500</v>
      </c>
      <c r="KPD33" s="151" t="s">
        <v>460</v>
      </c>
      <c r="KPE33" s="168" t="s">
        <v>127</v>
      </c>
      <c r="KPF33" s="149"/>
      <c r="KPG33" s="149">
        <v>500</v>
      </c>
      <c r="KPH33" s="151" t="s">
        <v>460</v>
      </c>
      <c r="KPI33" s="168" t="s">
        <v>127</v>
      </c>
      <c r="KPJ33" s="149"/>
      <c r="KPK33" s="149">
        <v>500</v>
      </c>
      <c r="KPL33" s="151" t="s">
        <v>460</v>
      </c>
      <c r="KPM33" s="168" t="s">
        <v>127</v>
      </c>
      <c r="KPN33" s="149"/>
      <c r="KPO33" s="149">
        <v>500</v>
      </c>
      <c r="KPP33" s="151" t="s">
        <v>460</v>
      </c>
      <c r="KPQ33" s="168" t="s">
        <v>127</v>
      </c>
      <c r="KPR33" s="149"/>
      <c r="KPS33" s="149">
        <v>500</v>
      </c>
      <c r="KPT33" s="151" t="s">
        <v>460</v>
      </c>
      <c r="KPU33" s="168" t="s">
        <v>127</v>
      </c>
      <c r="KPV33" s="149"/>
      <c r="KPW33" s="149">
        <v>500</v>
      </c>
      <c r="KPX33" s="151" t="s">
        <v>460</v>
      </c>
      <c r="KPY33" s="168" t="s">
        <v>127</v>
      </c>
      <c r="KPZ33" s="149"/>
      <c r="KQA33" s="149">
        <v>500</v>
      </c>
      <c r="KQB33" s="151" t="s">
        <v>460</v>
      </c>
      <c r="KQC33" s="168" t="s">
        <v>127</v>
      </c>
      <c r="KQD33" s="149"/>
      <c r="KQE33" s="149">
        <v>500</v>
      </c>
      <c r="KQF33" s="151" t="s">
        <v>460</v>
      </c>
      <c r="KQG33" s="168" t="s">
        <v>127</v>
      </c>
      <c r="KQH33" s="149"/>
      <c r="KQI33" s="149">
        <v>500</v>
      </c>
      <c r="KQJ33" s="151" t="s">
        <v>460</v>
      </c>
      <c r="KQK33" s="168" t="s">
        <v>127</v>
      </c>
      <c r="KQL33" s="149"/>
      <c r="KQM33" s="149">
        <v>500</v>
      </c>
      <c r="KQN33" s="151" t="s">
        <v>460</v>
      </c>
      <c r="KQO33" s="168" t="s">
        <v>127</v>
      </c>
      <c r="KQP33" s="149"/>
      <c r="KQQ33" s="149">
        <v>500</v>
      </c>
      <c r="KQR33" s="151" t="s">
        <v>460</v>
      </c>
      <c r="KQS33" s="168" t="s">
        <v>127</v>
      </c>
      <c r="KQT33" s="149"/>
      <c r="KQU33" s="149">
        <v>500</v>
      </c>
      <c r="KQV33" s="151" t="s">
        <v>460</v>
      </c>
      <c r="KQW33" s="168" t="s">
        <v>127</v>
      </c>
      <c r="KQX33" s="149"/>
      <c r="KQY33" s="149">
        <v>500</v>
      </c>
      <c r="KQZ33" s="151" t="s">
        <v>460</v>
      </c>
      <c r="KRA33" s="168" t="s">
        <v>127</v>
      </c>
      <c r="KRB33" s="149"/>
      <c r="KRC33" s="149">
        <v>500</v>
      </c>
      <c r="KRD33" s="151" t="s">
        <v>460</v>
      </c>
      <c r="KRE33" s="168" t="s">
        <v>127</v>
      </c>
      <c r="KRF33" s="149"/>
      <c r="KRG33" s="149">
        <v>500</v>
      </c>
      <c r="KRH33" s="151" t="s">
        <v>460</v>
      </c>
      <c r="KRI33" s="168" t="s">
        <v>127</v>
      </c>
      <c r="KRJ33" s="149"/>
      <c r="KRK33" s="149">
        <v>500</v>
      </c>
      <c r="KRL33" s="151" t="s">
        <v>460</v>
      </c>
      <c r="KRM33" s="168" t="s">
        <v>127</v>
      </c>
      <c r="KRN33" s="149"/>
      <c r="KRO33" s="149">
        <v>500</v>
      </c>
      <c r="KRP33" s="151" t="s">
        <v>460</v>
      </c>
      <c r="KRQ33" s="168" t="s">
        <v>127</v>
      </c>
      <c r="KRR33" s="149"/>
      <c r="KRS33" s="149">
        <v>500</v>
      </c>
      <c r="KRT33" s="151" t="s">
        <v>460</v>
      </c>
      <c r="KRU33" s="168" t="s">
        <v>127</v>
      </c>
      <c r="KRV33" s="149"/>
      <c r="KRW33" s="149">
        <v>500</v>
      </c>
      <c r="KRX33" s="151" t="s">
        <v>460</v>
      </c>
      <c r="KRY33" s="168" t="s">
        <v>127</v>
      </c>
      <c r="KRZ33" s="149"/>
      <c r="KSA33" s="149">
        <v>500</v>
      </c>
      <c r="KSB33" s="151" t="s">
        <v>460</v>
      </c>
      <c r="KSC33" s="168" t="s">
        <v>127</v>
      </c>
      <c r="KSD33" s="149"/>
      <c r="KSE33" s="149">
        <v>500</v>
      </c>
      <c r="KSF33" s="151" t="s">
        <v>460</v>
      </c>
      <c r="KSG33" s="168" t="s">
        <v>127</v>
      </c>
      <c r="KSH33" s="149"/>
      <c r="KSI33" s="149">
        <v>500</v>
      </c>
      <c r="KSJ33" s="151" t="s">
        <v>460</v>
      </c>
      <c r="KSK33" s="168" t="s">
        <v>127</v>
      </c>
      <c r="KSL33" s="149"/>
      <c r="KSM33" s="149">
        <v>500</v>
      </c>
      <c r="KSN33" s="151" t="s">
        <v>460</v>
      </c>
      <c r="KSO33" s="168" t="s">
        <v>127</v>
      </c>
      <c r="KSP33" s="149"/>
      <c r="KSQ33" s="149">
        <v>500</v>
      </c>
      <c r="KSR33" s="151" t="s">
        <v>460</v>
      </c>
      <c r="KSS33" s="168" t="s">
        <v>127</v>
      </c>
      <c r="KST33" s="149"/>
      <c r="KSU33" s="149">
        <v>500</v>
      </c>
      <c r="KSV33" s="151" t="s">
        <v>460</v>
      </c>
      <c r="KSW33" s="168" t="s">
        <v>127</v>
      </c>
      <c r="KSX33" s="149"/>
      <c r="KSY33" s="149">
        <v>500</v>
      </c>
      <c r="KSZ33" s="151" t="s">
        <v>460</v>
      </c>
      <c r="KTA33" s="168" t="s">
        <v>127</v>
      </c>
      <c r="KTB33" s="149"/>
      <c r="KTC33" s="149">
        <v>500</v>
      </c>
      <c r="KTD33" s="151" t="s">
        <v>460</v>
      </c>
      <c r="KTE33" s="168" t="s">
        <v>127</v>
      </c>
      <c r="KTF33" s="149"/>
      <c r="KTG33" s="149">
        <v>500</v>
      </c>
      <c r="KTH33" s="151" t="s">
        <v>460</v>
      </c>
      <c r="KTI33" s="168" t="s">
        <v>127</v>
      </c>
      <c r="KTJ33" s="149"/>
      <c r="KTK33" s="149">
        <v>500</v>
      </c>
      <c r="KTL33" s="151" t="s">
        <v>460</v>
      </c>
      <c r="KTM33" s="168" t="s">
        <v>127</v>
      </c>
      <c r="KTN33" s="149"/>
      <c r="KTO33" s="149">
        <v>500</v>
      </c>
      <c r="KTP33" s="151" t="s">
        <v>460</v>
      </c>
      <c r="KTQ33" s="168" t="s">
        <v>127</v>
      </c>
      <c r="KTR33" s="149"/>
      <c r="KTS33" s="149">
        <v>500</v>
      </c>
      <c r="KTT33" s="151" t="s">
        <v>460</v>
      </c>
      <c r="KTU33" s="168" t="s">
        <v>127</v>
      </c>
      <c r="KTV33" s="149"/>
      <c r="KTW33" s="149">
        <v>500</v>
      </c>
      <c r="KTX33" s="151" t="s">
        <v>460</v>
      </c>
      <c r="KTY33" s="168" t="s">
        <v>127</v>
      </c>
      <c r="KTZ33" s="149"/>
      <c r="KUA33" s="149">
        <v>500</v>
      </c>
      <c r="KUB33" s="151" t="s">
        <v>460</v>
      </c>
      <c r="KUC33" s="168" t="s">
        <v>127</v>
      </c>
      <c r="KUD33" s="149"/>
      <c r="KUE33" s="149">
        <v>500</v>
      </c>
      <c r="KUF33" s="151" t="s">
        <v>460</v>
      </c>
      <c r="KUG33" s="168" t="s">
        <v>127</v>
      </c>
      <c r="KUH33" s="149"/>
      <c r="KUI33" s="149">
        <v>500</v>
      </c>
      <c r="KUJ33" s="151" t="s">
        <v>460</v>
      </c>
      <c r="KUK33" s="168" t="s">
        <v>127</v>
      </c>
      <c r="KUL33" s="149"/>
      <c r="KUM33" s="149">
        <v>500</v>
      </c>
      <c r="KUN33" s="151" t="s">
        <v>460</v>
      </c>
      <c r="KUO33" s="168" t="s">
        <v>127</v>
      </c>
      <c r="KUP33" s="149"/>
      <c r="KUQ33" s="149">
        <v>500</v>
      </c>
      <c r="KUR33" s="151" t="s">
        <v>460</v>
      </c>
      <c r="KUS33" s="168" t="s">
        <v>127</v>
      </c>
      <c r="KUT33" s="149"/>
      <c r="KUU33" s="149">
        <v>500</v>
      </c>
      <c r="KUV33" s="151" t="s">
        <v>460</v>
      </c>
      <c r="KUW33" s="168" t="s">
        <v>127</v>
      </c>
      <c r="KUX33" s="149"/>
      <c r="KUY33" s="149">
        <v>500</v>
      </c>
      <c r="KUZ33" s="151" t="s">
        <v>460</v>
      </c>
      <c r="KVA33" s="168" t="s">
        <v>127</v>
      </c>
      <c r="KVB33" s="149"/>
      <c r="KVC33" s="149">
        <v>500</v>
      </c>
      <c r="KVD33" s="151" t="s">
        <v>460</v>
      </c>
      <c r="KVE33" s="168" t="s">
        <v>127</v>
      </c>
      <c r="KVF33" s="149"/>
      <c r="KVG33" s="149">
        <v>500</v>
      </c>
      <c r="KVH33" s="151" t="s">
        <v>460</v>
      </c>
      <c r="KVI33" s="168" t="s">
        <v>127</v>
      </c>
      <c r="KVJ33" s="149"/>
      <c r="KVK33" s="149">
        <v>500</v>
      </c>
      <c r="KVL33" s="151" t="s">
        <v>460</v>
      </c>
      <c r="KVM33" s="168" t="s">
        <v>127</v>
      </c>
      <c r="KVN33" s="149"/>
      <c r="KVO33" s="149">
        <v>500</v>
      </c>
      <c r="KVP33" s="151" t="s">
        <v>460</v>
      </c>
      <c r="KVQ33" s="168" t="s">
        <v>127</v>
      </c>
      <c r="KVR33" s="149"/>
      <c r="KVS33" s="149">
        <v>500</v>
      </c>
      <c r="KVT33" s="151" t="s">
        <v>460</v>
      </c>
      <c r="KVU33" s="168" t="s">
        <v>127</v>
      </c>
      <c r="KVV33" s="149"/>
      <c r="KVW33" s="149">
        <v>500</v>
      </c>
      <c r="KVX33" s="151" t="s">
        <v>460</v>
      </c>
      <c r="KVY33" s="168" t="s">
        <v>127</v>
      </c>
      <c r="KVZ33" s="149"/>
      <c r="KWA33" s="149">
        <v>500</v>
      </c>
      <c r="KWB33" s="151" t="s">
        <v>460</v>
      </c>
      <c r="KWC33" s="168" t="s">
        <v>127</v>
      </c>
      <c r="KWD33" s="149"/>
      <c r="KWE33" s="149">
        <v>500</v>
      </c>
      <c r="KWF33" s="151" t="s">
        <v>460</v>
      </c>
      <c r="KWG33" s="168" t="s">
        <v>127</v>
      </c>
      <c r="KWH33" s="149"/>
      <c r="KWI33" s="149">
        <v>500</v>
      </c>
      <c r="KWJ33" s="151" t="s">
        <v>460</v>
      </c>
      <c r="KWK33" s="168" t="s">
        <v>127</v>
      </c>
      <c r="KWL33" s="149"/>
      <c r="KWM33" s="149">
        <v>500</v>
      </c>
      <c r="KWN33" s="151" t="s">
        <v>460</v>
      </c>
      <c r="KWO33" s="168" t="s">
        <v>127</v>
      </c>
      <c r="KWP33" s="149"/>
      <c r="KWQ33" s="149">
        <v>500</v>
      </c>
      <c r="KWR33" s="151" t="s">
        <v>460</v>
      </c>
      <c r="KWS33" s="168" t="s">
        <v>127</v>
      </c>
      <c r="KWT33" s="149"/>
      <c r="KWU33" s="149">
        <v>500</v>
      </c>
      <c r="KWV33" s="151" t="s">
        <v>460</v>
      </c>
      <c r="KWW33" s="168" t="s">
        <v>127</v>
      </c>
      <c r="KWX33" s="149"/>
      <c r="KWY33" s="149">
        <v>500</v>
      </c>
      <c r="KWZ33" s="151" t="s">
        <v>460</v>
      </c>
      <c r="KXA33" s="168" t="s">
        <v>127</v>
      </c>
      <c r="KXB33" s="149"/>
      <c r="KXC33" s="149">
        <v>500</v>
      </c>
      <c r="KXD33" s="151" t="s">
        <v>460</v>
      </c>
      <c r="KXE33" s="168" t="s">
        <v>127</v>
      </c>
      <c r="KXF33" s="149"/>
      <c r="KXG33" s="149">
        <v>500</v>
      </c>
      <c r="KXH33" s="151" t="s">
        <v>460</v>
      </c>
      <c r="KXI33" s="168" t="s">
        <v>127</v>
      </c>
      <c r="KXJ33" s="149"/>
      <c r="KXK33" s="149">
        <v>500</v>
      </c>
      <c r="KXL33" s="151" t="s">
        <v>460</v>
      </c>
      <c r="KXM33" s="168" t="s">
        <v>127</v>
      </c>
      <c r="KXN33" s="149"/>
      <c r="KXO33" s="149">
        <v>500</v>
      </c>
      <c r="KXP33" s="151" t="s">
        <v>460</v>
      </c>
      <c r="KXQ33" s="168" t="s">
        <v>127</v>
      </c>
      <c r="KXR33" s="149"/>
      <c r="KXS33" s="149">
        <v>500</v>
      </c>
      <c r="KXT33" s="151" t="s">
        <v>460</v>
      </c>
      <c r="KXU33" s="168" t="s">
        <v>127</v>
      </c>
      <c r="KXV33" s="149"/>
      <c r="KXW33" s="149">
        <v>500</v>
      </c>
      <c r="KXX33" s="151" t="s">
        <v>460</v>
      </c>
      <c r="KXY33" s="168" t="s">
        <v>127</v>
      </c>
      <c r="KXZ33" s="149"/>
      <c r="KYA33" s="149">
        <v>500</v>
      </c>
      <c r="KYB33" s="151" t="s">
        <v>460</v>
      </c>
      <c r="KYC33" s="168" t="s">
        <v>127</v>
      </c>
      <c r="KYD33" s="149"/>
      <c r="KYE33" s="149">
        <v>500</v>
      </c>
      <c r="KYF33" s="151" t="s">
        <v>460</v>
      </c>
      <c r="KYG33" s="168" t="s">
        <v>127</v>
      </c>
      <c r="KYH33" s="149"/>
      <c r="KYI33" s="149">
        <v>500</v>
      </c>
      <c r="KYJ33" s="151" t="s">
        <v>460</v>
      </c>
      <c r="KYK33" s="168" t="s">
        <v>127</v>
      </c>
      <c r="KYL33" s="149"/>
      <c r="KYM33" s="149">
        <v>500</v>
      </c>
      <c r="KYN33" s="151" t="s">
        <v>460</v>
      </c>
      <c r="KYO33" s="168" t="s">
        <v>127</v>
      </c>
      <c r="KYP33" s="149"/>
      <c r="KYQ33" s="149">
        <v>500</v>
      </c>
      <c r="KYR33" s="151" t="s">
        <v>460</v>
      </c>
      <c r="KYS33" s="168" t="s">
        <v>127</v>
      </c>
      <c r="KYT33" s="149"/>
      <c r="KYU33" s="149">
        <v>500</v>
      </c>
      <c r="KYV33" s="151" t="s">
        <v>460</v>
      </c>
      <c r="KYW33" s="168" t="s">
        <v>127</v>
      </c>
      <c r="KYX33" s="149"/>
      <c r="KYY33" s="149">
        <v>500</v>
      </c>
      <c r="KYZ33" s="151" t="s">
        <v>460</v>
      </c>
      <c r="KZA33" s="168" t="s">
        <v>127</v>
      </c>
      <c r="KZB33" s="149"/>
      <c r="KZC33" s="149">
        <v>500</v>
      </c>
      <c r="KZD33" s="151" t="s">
        <v>460</v>
      </c>
      <c r="KZE33" s="168" t="s">
        <v>127</v>
      </c>
      <c r="KZF33" s="149"/>
      <c r="KZG33" s="149">
        <v>500</v>
      </c>
      <c r="KZH33" s="151" t="s">
        <v>460</v>
      </c>
      <c r="KZI33" s="168" t="s">
        <v>127</v>
      </c>
      <c r="KZJ33" s="149"/>
      <c r="KZK33" s="149">
        <v>500</v>
      </c>
      <c r="KZL33" s="151" t="s">
        <v>460</v>
      </c>
      <c r="KZM33" s="168" t="s">
        <v>127</v>
      </c>
      <c r="KZN33" s="149"/>
      <c r="KZO33" s="149">
        <v>500</v>
      </c>
      <c r="KZP33" s="151" t="s">
        <v>460</v>
      </c>
      <c r="KZQ33" s="168" t="s">
        <v>127</v>
      </c>
      <c r="KZR33" s="149"/>
      <c r="KZS33" s="149">
        <v>500</v>
      </c>
      <c r="KZT33" s="151" t="s">
        <v>460</v>
      </c>
      <c r="KZU33" s="168" t="s">
        <v>127</v>
      </c>
      <c r="KZV33" s="149"/>
      <c r="KZW33" s="149">
        <v>500</v>
      </c>
      <c r="KZX33" s="151" t="s">
        <v>460</v>
      </c>
      <c r="KZY33" s="168" t="s">
        <v>127</v>
      </c>
      <c r="KZZ33" s="149"/>
      <c r="LAA33" s="149">
        <v>500</v>
      </c>
      <c r="LAB33" s="151" t="s">
        <v>460</v>
      </c>
      <c r="LAC33" s="168" t="s">
        <v>127</v>
      </c>
      <c r="LAD33" s="149"/>
      <c r="LAE33" s="149">
        <v>500</v>
      </c>
      <c r="LAF33" s="151" t="s">
        <v>460</v>
      </c>
      <c r="LAG33" s="168" t="s">
        <v>127</v>
      </c>
      <c r="LAH33" s="149"/>
      <c r="LAI33" s="149">
        <v>500</v>
      </c>
      <c r="LAJ33" s="151" t="s">
        <v>460</v>
      </c>
      <c r="LAK33" s="168" t="s">
        <v>127</v>
      </c>
      <c r="LAL33" s="149"/>
      <c r="LAM33" s="149">
        <v>500</v>
      </c>
      <c r="LAN33" s="151" t="s">
        <v>460</v>
      </c>
      <c r="LAO33" s="168" t="s">
        <v>127</v>
      </c>
      <c r="LAP33" s="149"/>
      <c r="LAQ33" s="149">
        <v>500</v>
      </c>
      <c r="LAR33" s="151" t="s">
        <v>460</v>
      </c>
      <c r="LAS33" s="168" t="s">
        <v>127</v>
      </c>
      <c r="LAT33" s="149"/>
      <c r="LAU33" s="149">
        <v>500</v>
      </c>
      <c r="LAV33" s="151" t="s">
        <v>460</v>
      </c>
      <c r="LAW33" s="168" t="s">
        <v>127</v>
      </c>
      <c r="LAX33" s="149"/>
      <c r="LAY33" s="149">
        <v>500</v>
      </c>
      <c r="LAZ33" s="151" t="s">
        <v>460</v>
      </c>
      <c r="LBA33" s="168" t="s">
        <v>127</v>
      </c>
      <c r="LBB33" s="149"/>
      <c r="LBC33" s="149">
        <v>500</v>
      </c>
      <c r="LBD33" s="151" t="s">
        <v>460</v>
      </c>
      <c r="LBE33" s="168" t="s">
        <v>127</v>
      </c>
      <c r="LBF33" s="149"/>
      <c r="LBG33" s="149">
        <v>500</v>
      </c>
      <c r="LBH33" s="151" t="s">
        <v>460</v>
      </c>
      <c r="LBI33" s="168" t="s">
        <v>127</v>
      </c>
      <c r="LBJ33" s="149"/>
      <c r="LBK33" s="149">
        <v>500</v>
      </c>
      <c r="LBL33" s="151" t="s">
        <v>460</v>
      </c>
      <c r="LBM33" s="168" t="s">
        <v>127</v>
      </c>
      <c r="LBN33" s="149"/>
      <c r="LBO33" s="149">
        <v>500</v>
      </c>
      <c r="LBP33" s="151" t="s">
        <v>460</v>
      </c>
      <c r="LBQ33" s="168" t="s">
        <v>127</v>
      </c>
      <c r="LBR33" s="149"/>
      <c r="LBS33" s="149">
        <v>500</v>
      </c>
      <c r="LBT33" s="151" t="s">
        <v>460</v>
      </c>
      <c r="LBU33" s="168" t="s">
        <v>127</v>
      </c>
      <c r="LBV33" s="149"/>
      <c r="LBW33" s="149">
        <v>500</v>
      </c>
      <c r="LBX33" s="151" t="s">
        <v>460</v>
      </c>
      <c r="LBY33" s="168" t="s">
        <v>127</v>
      </c>
      <c r="LBZ33" s="149"/>
      <c r="LCA33" s="149">
        <v>500</v>
      </c>
      <c r="LCB33" s="151" t="s">
        <v>460</v>
      </c>
      <c r="LCC33" s="168" t="s">
        <v>127</v>
      </c>
      <c r="LCD33" s="149"/>
      <c r="LCE33" s="149">
        <v>500</v>
      </c>
      <c r="LCF33" s="151" t="s">
        <v>460</v>
      </c>
      <c r="LCG33" s="168" t="s">
        <v>127</v>
      </c>
      <c r="LCH33" s="149"/>
      <c r="LCI33" s="149">
        <v>500</v>
      </c>
      <c r="LCJ33" s="151" t="s">
        <v>460</v>
      </c>
      <c r="LCK33" s="168" t="s">
        <v>127</v>
      </c>
      <c r="LCL33" s="149"/>
      <c r="LCM33" s="149">
        <v>500</v>
      </c>
      <c r="LCN33" s="151" t="s">
        <v>460</v>
      </c>
      <c r="LCO33" s="168" t="s">
        <v>127</v>
      </c>
      <c r="LCP33" s="149"/>
      <c r="LCQ33" s="149">
        <v>500</v>
      </c>
      <c r="LCR33" s="151" t="s">
        <v>460</v>
      </c>
      <c r="LCS33" s="168" t="s">
        <v>127</v>
      </c>
      <c r="LCT33" s="149"/>
      <c r="LCU33" s="149">
        <v>500</v>
      </c>
      <c r="LCV33" s="151" t="s">
        <v>460</v>
      </c>
      <c r="LCW33" s="168" t="s">
        <v>127</v>
      </c>
      <c r="LCX33" s="149"/>
      <c r="LCY33" s="149">
        <v>500</v>
      </c>
      <c r="LCZ33" s="151" t="s">
        <v>460</v>
      </c>
      <c r="LDA33" s="168" t="s">
        <v>127</v>
      </c>
      <c r="LDB33" s="149"/>
      <c r="LDC33" s="149">
        <v>500</v>
      </c>
      <c r="LDD33" s="151" t="s">
        <v>460</v>
      </c>
      <c r="LDE33" s="168" t="s">
        <v>127</v>
      </c>
      <c r="LDF33" s="149"/>
      <c r="LDG33" s="149">
        <v>500</v>
      </c>
      <c r="LDH33" s="151" t="s">
        <v>460</v>
      </c>
      <c r="LDI33" s="168" t="s">
        <v>127</v>
      </c>
      <c r="LDJ33" s="149"/>
      <c r="LDK33" s="149">
        <v>500</v>
      </c>
      <c r="LDL33" s="151" t="s">
        <v>460</v>
      </c>
      <c r="LDM33" s="168" t="s">
        <v>127</v>
      </c>
      <c r="LDN33" s="149"/>
      <c r="LDO33" s="149">
        <v>500</v>
      </c>
      <c r="LDP33" s="151" t="s">
        <v>460</v>
      </c>
      <c r="LDQ33" s="168" t="s">
        <v>127</v>
      </c>
      <c r="LDR33" s="149"/>
      <c r="LDS33" s="149">
        <v>500</v>
      </c>
      <c r="LDT33" s="151" t="s">
        <v>460</v>
      </c>
      <c r="LDU33" s="168" t="s">
        <v>127</v>
      </c>
      <c r="LDV33" s="149"/>
      <c r="LDW33" s="149">
        <v>500</v>
      </c>
      <c r="LDX33" s="151" t="s">
        <v>460</v>
      </c>
      <c r="LDY33" s="168" t="s">
        <v>127</v>
      </c>
      <c r="LDZ33" s="149"/>
      <c r="LEA33" s="149">
        <v>500</v>
      </c>
      <c r="LEB33" s="151" t="s">
        <v>460</v>
      </c>
      <c r="LEC33" s="168" t="s">
        <v>127</v>
      </c>
      <c r="LED33" s="149"/>
      <c r="LEE33" s="149">
        <v>500</v>
      </c>
      <c r="LEF33" s="151" t="s">
        <v>460</v>
      </c>
      <c r="LEG33" s="168" t="s">
        <v>127</v>
      </c>
      <c r="LEH33" s="149"/>
      <c r="LEI33" s="149">
        <v>500</v>
      </c>
      <c r="LEJ33" s="151" t="s">
        <v>460</v>
      </c>
      <c r="LEK33" s="168" t="s">
        <v>127</v>
      </c>
      <c r="LEL33" s="149"/>
      <c r="LEM33" s="149">
        <v>500</v>
      </c>
      <c r="LEN33" s="151" t="s">
        <v>460</v>
      </c>
      <c r="LEO33" s="168" t="s">
        <v>127</v>
      </c>
      <c r="LEP33" s="149"/>
      <c r="LEQ33" s="149">
        <v>500</v>
      </c>
      <c r="LER33" s="151" t="s">
        <v>460</v>
      </c>
      <c r="LES33" s="168" t="s">
        <v>127</v>
      </c>
      <c r="LET33" s="149"/>
      <c r="LEU33" s="149">
        <v>500</v>
      </c>
      <c r="LEV33" s="151" t="s">
        <v>460</v>
      </c>
      <c r="LEW33" s="168" t="s">
        <v>127</v>
      </c>
      <c r="LEX33" s="149"/>
      <c r="LEY33" s="149">
        <v>500</v>
      </c>
      <c r="LEZ33" s="151" t="s">
        <v>460</v>
      </c>
      <c r="LFA33" s="168" t="s">
        <v>127</v>
      </c>
      <c r="LFB33" s="149"/>
      <c r="LFC33" s="149">
        <v>500</v>
      </c>
      <c r="LFD33" s="151" t="s">
        <v>460</v>
      </c>
      <c r="LFE33" s="168" t="s">
        <v>127</v>
      </c>
      <c r="LFF33" s="149"/>
      <c r="LFG33" s="149">
        <v>500</v>
      </c>
      <c r="LFH33" s="151" t="s">
        <v>460</v>
      </c>
      <c r="LFI33" s="168" t="s">
        <v>127</v>
      </c>
      <c r="LFJ33" s="149"/>
      <c r="LFK33" s="149">
        <v>500</v>
      </c>
      <c r="LFL33" s="151" t="s">
        <v>460</v>
      </c>
      <c r="LFM33" s="168" t="s">
        <v>127</v>
      </c>
      <c r="LFN33" s="149"/>
      <c r="LFO33" s="149">
        <v>500</v>
      </c>
      <c r="LFP33" s="151" t="s">
        <v>460</v>
      </c>
      <c r="LFQ33" s="168" t="s">
        <v>127</v>
      </c>
      <c r="LFR33" s="149"/>
      <c r="LFS33" s="149">
        <v>500</v>
      </c>
      <c r="LFT33" s="151" t="s">
        <v>460</v>
      </c>
      <c r="LFU33" s="168" t="s">
        <v>127</v>
      </c>
      <c r="LFV33" s="149"/>
      <c r="LFW33" s="149">
        <v>500</v>
      </c>
      <c r="LFX33" s="151" t="s">
        <v>460</v>
      </c>
      <c r="LFY33" s="168" t="s">
        <v>127</v>
      </c>
      <c r="LFZ33" s="149"/>
      <c r="LGA33" s="149">
        <v>500</v>
      </c>
      <c r="LGB33" s="151" t="s">
        <v>460</v>
      </c>
      <c r="LGC33" s="168" t="s">
        <v>127</v>
      </c>
      <c r="LGD33" s="149"/>
      <c r="LGE33" s="149">
        <v>500</v>
      </c>
      <c r="LGF33" s="151" t="s">
        <v>460</v>
      </c>
      <c r="LGG33" s="168" t="s">
        <v>127</v>
      </c>
      <c r="LGH33" s="149"/>
      <c r="LGI33" s="149">
        <v>500</v>
      </c>
      <c r="LGJ33" s="151" t="s">
        <v>460</v>
      </c>
      <c r="LGK33" s="168" t="s">
        <v>127</v>
      </c>
      <c r="LGL33" s="149"/>
      <c r="LGM33" s="149">
        <v>500</v>
      </c>
      <c r="LGN33" s="151" t="s">
        <v>460</v>
      </c>
      <c r="LGO33" s="168" t="s">
        <v>127</v>
      </c>
      <c r="LGP33" s="149"/>
      <c r="LGQ33" s="149">
        <v>500</v>
      </c>
      <c r="LGR33" s="151" t="s">
        <v>460</v>
      </c>
      <c r="LGS33" s="168" t="s">
        <v>127</v>
      </c>
      <c r="LGT33" s="149"/>
      <c r="LGU33" s="149">
        <v>500</v>
      </c>
      <c r="LGV33" s="151" t="s">
        <v>460</v>
      </c>
      <c r="LGW33" s="168" t="s">
        <v>127</v>
      </c>
      <c r="LGX33" s="149"/>
      <c r="LGY33" s="149">
        <v>500</v>
      </c>
      <c r="LGZ33" s="151" t="s">
        <v>460</v>
      </c>
      <c r="LHA33" s="168" t="s">
        <v>127</v>
      </c>
      <c r="LHB33" s="149"/>
      <c r="LHC33" s="149">
        <v>500</v>
      </c>
      <c r="LHD33" s="151" t="s">
        <v>460</v>
      </c>
      <c r="LHE33" s="168" t="s">
        <v>127</v>
      </c>
      <c r="LHF33" s="149"/>
      <c r="LHG33" s="149">
        <v>500</v>
      </c>
      <c r="LHH33" s="151" t="s">
        <v>460</v>
      </c>
      <c r="LHI33" s="168" t="s">
        <v>127</v>
      </c>
      <c r="LHJ33" s="149"/>
      <c r="LHK33" s="149">
        <v>500</v>
      </c>
      <c r="LHL33" s="151" t="s">
        <v>460</v>
      </c>
      <c r="LHM33" s="168" t="s">
        <v>127</v>
      </c>
      <c r="LHN33" s="149"/>
      <c r="LHO33" s="149">
        <v>500</v>
      </c>
      <c r="LHP33" s="151" t="s">
        <v>460</v>
      </c>
      <c r="LHQ33" s="168" t="s">
        <v>127</v>
      </c>
      <c r="LHR33" s="149"/>
      <c r="LHS33" s="149">
        <v>500</v>
      </c>
      <c r="LHT33" s="151" t="s">
        <v>460</v>
      </c>
      <c r="LHU33" s="168" t="s">
        <v>127</v>
      </c>
      <c r="LHV33" s="149"/>
      <c r="LHW33" s="149">
        <v>500</v>
      </c>
      <c r="LHX33" s="151" t="s">
        <v>460</v>
      </c>
      <c r="LHY33" s="168" t="s">
        <v>127</v>
      </c>
      <c r="LHZ33" s="149"/>
      <c r="LIA33" s="149">
        <v>500</v>
      </c>
      <c r="LIB33" s="151" t="s">
        <v>460</v>
      </c>
      <c r="LIC33" s="168" t="s">
        <v>127</v>
      </c>
      <c r="LID33" s="149"/>
      <c r="LIE33" s="149">
        <v>500</v>
      </c>
      <c r="LIF33" s="151" t="s">
        <v>460</v>
      </c>
      <c r="LIG33" s="168" t="s">
        <v>127</v>
      </c>
      <c r="LIH33" s="149"/>
      <c r="LII33" s="149">
        <v>500</v>
      </c>
      <c r="LIJ33" s="151" t="s">
        <v>460</v>
      </c>
      <c r="LIK33" s="168" t="s">
        <v>127</v>
      </c>
      <c r="LIL33" s="149"/>
      <c r="LIM33" s="149">
        <v>500</v>
      </c>
      <c r="LIN33" s="151" t="s">
        <v>460</v>
      </c>
      <c r="LIO33" s="168" t="s">
        <v>127</v>
      </c>
      <c r="LIP33" s="149"/>
      <c r="LIQ33" s="149">
        <v>500</v>
      </c>
      <c r="LIR33" s="151" t="s">
        <v>460</v>
      </c>
      <c r="LIS33" s="168" t="s">
        <v>127</v>
      </c>
      <c r="LIT33" s="149"/>
      <c r="LIU33" s="149">
        <v>500</v>
      </c>
      <c r="LIV33" s="151" t="s">
        <v>460</v>
      </c>
      <c r="LIW33" s="168" t="s">
        <v>127</v>
      </c>
      <c r="LIX33" s="149"/>
      <c r="LIY33" s="149">
        <v>500</v>
      </c>
      <c r="LIZ33" s="151" t="s">
        <v>460</v>
      </c>
      <c r="LJA33" s="168" t="s">
        <v>127</v>
      </c>
      <c r="LJB33" s="149"/>
      <c r="LJC33" s="149">
        <v>500</v>
      </c>
      <c r="LJD33" s="151" t="s">
        <v>460</v>
      </c>
      <c r="LJE33" s="168" t="s">
        <v>127</v>
      </c>
      <c r="LJF33" s="149"/>
      <c r="LJG33" s="149">
        <v>500</v>
      </c>
      <c r="LJH33" s="151" t="s">
        <v>460</v>
      </c>
      <c r="LJI33" s="168" t="s">
        <v>127</v>
      </c>
      <c r="LJJ33" s="149"/>
      <c r="LJK33" s="149">
        <v>500</v>
      </c>
      <c r="LJL33" s="151" t="s">
        <v>460</v>
      </c>
      <c r="LJM33" s="168" t="s">
        <v>127</v>
      </c>
      <c r="LJN33" s="149"/>
      <c r="LJO33" s="149">
        <v>500</v>
      </c>
      <c r="LJP33" s="151" t="s">
        <v>460</v>
      </c>
      <c r="LJQ33" s="168" t="s">
        <v>127</v>
      </c>
      <c r="LJR33" s="149"/>
      <c r="LJS33" s="149">
        <v>500</v>
      </c>
      <c r="LJT33" s="151" t="s">
        <v>460</v>
      </c>
      <c r="LJU33" s="168" t="s">
        <v>127</v>
      </c>
      <c r="LJV33" s="149"/>
      <c r="LJW33" s="149">
        <v>500</v>
      </c>
      <c r="LJX33" s="151" t="s">
        <v>460</v>
      </c>
      <c r="LJY33" s="168" t="s">
        <v>127</v>
      </c>
      <c r="LJZ33" s="149"/>
      <c r="LKA33" s="149">
        <v>500</v>
      </c>
      <c r="LKB33" s="151" t="s">
        <v>460</v>
      </c>
      <c r="LKC33" s="168" t="s">
        <v>127</v>
      </c>
      <c r="LKD33" s="149"/>
      <c r="LKE33" s="149">
        <v>500</v>
      </c>
      <c r="LKF33" s="151" t="s">
        <v>460</v>
      </c>
      <c r="LKG33" s="168" t="s">
        <v>127</v>
      </c>
      <c r="LKH33" s="149"/>
      <c r="LKI33" s="149">
        <v>500</v>
      </c>
      <c r="LKJ33" s="151" t="s">
        <v>460</v>
      </c>
      <c r="LKK33" s="168" t="s">
        <v>127</v>
      </c>
      <c r="LKL33" s="149"/>
      <c r="LKM33" s="149">
        <v>500</v>
      </c>
      <c r="LKN33" s="151" t="s">
        <v>460</v>
      </c>
      <c r="LKO33" s="168" t="s">
        <v>127</v>
      </c>
      <c r="LKP33" s="149"/>
      <c r="LKQ33" s="149">
        <v>500</v>
      </c>
      <c r="LKR33" s="151" t="s">
        <v>460</v>
      </c>
      <c r="LKS33" s="168" t="s">
        <v>127</v>
      </c>
      <c r="LKT33" s="149"/>
      <c r="LKU33" s="149">
        <v>500</v>
      </c>
      <c r="LKV33" s="151" t="s">
        <v>460</v>
      </c>
      <c r="LKW33" s="168" t="s">
        <v>127</v>
      </c>
      <c r="LKX33" s="149"/>
      <c r="LKY33" s="149">
        <v>500</v>
      </c>
      <c r="LKZ33" s="151" t="s">
        <v>460</v>
      </c>
      <c r="LLA33" s="168" t="s">
        <v>127</v>
      </c>
      <c r="LLB33" s="149"/>
      <c r="LLC33" s="149">
        <v>500</v>
      </c>
      <c r="LLD33" s="151" t="s">
        <v>460</v>
      </c>
      <c r="LLE33" s="168" t="s">
        <v>127</v>
      </c>
      <c r="LLF33" s="149"/>
      <c r="LLG33" s="149">
        <v>500</v>
      </c>
      <c r="LLH33" s="151" t="s">
        <v>460</v>
      </c>
      <c r="LLI33" s="168" t="s">
        <v>127</v>
      </c>
      <c r="LLJ33" s="149"/>
      <c r="LLK33" s="149">
        <v>500</v>
      </c>
      <c r="LLL33" s="151" t="s">
        <v>460</v>
      </c>
      <c r="LLM33" s="168" t="s">
        <v>127</v>
      </c>
      <c r="LLN33" s="149"/>
      <c r="LLO33" s="149">
        <v>500</v>
      </c>
      <c r="LLP33" s="151" t="s">
        <v>460</v>
      </c>
      <c r="LLQ33" s="168" t="s">
        <v>127</v>
      </c>
      <c r="LLR33" s="149"/>
      <c r="LLS33" s="149">
        <v>500</v>
      </c>
      <c r="LLT33" s="151" t="s">
        <v>460</v>
      </c>
      <c r="LLU33" s="168" t="s">
        <v>127</v>
      </c>
      <c r="LLV33" s="149"/>
      <c r="LLW33" s="149">
        <v>500</v>
      </c>
      <c r="LLX33" s="151" t="s">
        <v>460</v>
      </c>
      <c r="LLY33" s="168" t="s">
        <v>127</v>
      </c>
      <c r="LLZ33" s="149"/>
      <c r="LMA33" s="149">
        <v>500</v>
      </c>
      <c r="LMB33" s="151" t="s">
        <v>460</v>
      </c>
      <c r="LMC33" s="168" t="s">
        <v>127</v>
      </c>
      <c r="LMD33" s="149"/>
      <c r="LME33" s="149">
        <v>500</v>
      </c>
      <c r="LMF33" s="151" t="s">
        <v>460</v>
      </c>
      <c r="LMG33" s="168" t="s">
        <v>127</v>
      </c>
      <c r="LMH33" s="149"/>
      <c r="LMI33" s="149">
        <v>500</v>
      </c>
      <c r="LMJ33" s="151" t="s">
        <v>460</v>
      </c>
      <c r="LMK33" s="168" t="s">
        <v>127</v>
      </c>
      <c r="LML33" s="149"/>
      <c r="LMM33" s="149">
        <v>500</v>
      </c>
      <c r="LMN33" s="151" t="s">
        <v>460</v>
      </c>
      <c r="LMO33" s="168" t="s">
        <v>127</v>
      </c>
      <c r="LMP33" s="149"/>
      <c r="LMQ33" s="149">
        <v>500</v>
      </c>
      <c r="LMR33" s="151" t="s">
        <v>460</v>
      </c>
      <c r="LMS33" s="168" t="s">
        <v>127</v>
      </c>
      <c r="LMT33" s="149"/>
      <c r="LMU33" s="149">
        <v>500</v>
      </c>
      <c r="LMV33" s="151" t="s">
        <v>460</v>
      </c>
      <c r="LMW33" s="168" t="s">
        <v>127</v>
      </c>
      <c r="LMX33" s="149"/>
      <c r="LMY33" s="149">
        <v>500</v>
      </c>
      <c r="LMZ33" s="151" t="s">
        <v>460</v>
      </c>
      <c r="LNA33" s="168" t="s">
        <v>127</v>
      </c>
      <c r="LNB33" s="149"/>
      <c r="LNC33" s="149">
        <v>500</v>
      </c>
      <c r="LND33" s="151" t="s">
        <v>460</v>
      </c>
      <c r="LNE33" s="168" t="s">
        <v>127</v>
      </c>
      <c r="LNF33" s="149"/>
      <c r="LNG33" s="149">
        <v>500</v>
      </c>
      <c r="LNH33" s="151" t="s">
        <v>460</v>
      </c>
      <c r="LNI33" s="168" t="s">
        <v>127</v>
      </c>
      <c r="LNJ33" s="149"/>
      <c r="LNK33" s="149">
        <v>500</v>
      </c>
      <c r="LNL33" s="151" t="s">
        <v>460</v>
      </c>
      <c r="LNM33" s="168" t="s">
        <v>127</v>
      </c>
      <c r="LNN33" s="149"/>
      <c r="LNO33" s="149">
        <v>500</v>
      </c>
      <c r="LNP33" s="151" t="s">
        <v>460</v>
      </c>
      <c r="LNQ33" s="168" t="s">
        <v>127</v>
      </c>
      <c r="LNR33" s="149"/>
      <c r="LNS33" s="149">
        <v>500</v>
      </c>
      <c r="LNT33" s="151" t="s">
        <v>460</v>
      </c>
      <c r="LNU33" s="168" t="s">
        <v>127</v>
      </c>
      <c r="LNV33" s="149"/>
      <c r="LNW33" s="149">
        <v>500</v>
      </c>
      <c r="LNX33" s="151" t="s">
        <v>460</v>
      </c>
      <c r="LNY33" s="168" t="s">
        <v>127</v>
      </c>
      <c r="LNZ33" s="149"/>
      <c r="LOA33" s="149">
        <v>500</v>
      </c>
      <c r="LOB33" s="151" t="s">
        <v>460</v>
      </c>
      <c r="LOC33" s="168" t="s">
        <v>127</v>
      </c>
      <c r="LOD33" s="149"/>
      <c r="LOE33" s="149">
        <v>500</v>
      </c>
      <c r="LOF33" s="151" t="s">
        <v>460</v>
      </c>
      <c r="LOG33" s="168" t="s">
        <v>127</v>
      </c>
      <c r="LOH33" s="149"/>
      <c r="LOI33" s="149">
        <v>500</v>
      </c>
      <c r="LOJ33" s="151" t="s">
        <v>460</v>
      </c>
      <c r="LOK33" s="168" t="s">
        <v>127</v>
      </c>
      <c r="LOL33" s="149"/>
      <c r="LOM33" s="149">
        <v>500</v>
      </c>
      <c r="LON33" s="151" t="s">
        <v>460</v>
      </c>
      <c r="LOO33" s="168" t="s">
        <v>127</v>
      </c>
      <c r="LOP33" s="149"/>
      <c r="LOQ33" s="149">
        <v>500</v>
      </c>
      <c r="LOR33" s="151" t="s">
        <v>460</v>
      </c>
      <c r="LOS33" s="168" t="s">
        <v>127</v>
      </c>
      <c r="LOT33" s="149"/>
      <c r="LOU33" s="149">
        <v>500</v>
      </c>
      <c r="LOV33" s="151" t="s">
        <v>460</v>
      </c>
      <c r="LOW33" s="168" t="s">
        <v>127</v>
      </c>
      <c r="LOX33" s="149"/>
      <c r="LOY33" s="149">
        <v>500</v>
      </c>
      <c r="LOZ33" s="151" t="s">
        <v>460</v>
      </c>
      <c r="LPA33" s="168" t="s">
        <v>127</v>
      </c>
      <c r="LPB33" s="149"/>
      <c r="LPC33" s="149">
        <v>500</v>
      </c>
      <c r="LPD33" s="151" t="s">
        <v>460</v>
      </c>
      <c r="LPE33" s="168" t="s">
        <v>127</v>
      </c>
      <c r="LPF33" s="149"/>
      <c r="LPG33" s="149">
        <v>500</v>
      </c>
      <c r="LPH33" s="151" t="s">
        <v>460</v>
      </c>
      <c r="LPI33" s="168" t="s">
        <v>127</v>
      </c>
      <c r="LPJ33" s="149"/>
      <c r="LPK33" s="149">
        <v>500</v>
      </c>
      <c r="LPL33" s="151" t="s">
        <v>460</v>
      </c>
      <c r="LPM33" s="168" t="s">
        <v>127</v>
      </c>
      <c r="LPN33" s="149"/>
      <c r="LPO33" s="149">
        <v>500</v>
      </c>
      <c r="LPP33" s="151" t="s">
        <v>460</v>
      </c>
      <c r="LPQ33" s="168" t="s">
        <v>127</v>
      </c>
      <c r="LPR33" s="149"/>
      <c r="LPS33" s="149">
        <v>500</v>
      </c>
      <c r="LPT33" s="151" t="s">
        <v>460</v>
      </c>
      <c r="LPU33" s="168" t="s">
        <v>127</v>
      </c>
      <c r="LPV33" s="149"/>
      <c r="LPW33" s="149">
        <v>500</v>
      </c>
      <c r="LPX33" s="151" t="s">
        <v>460</v>
      </c>
      <c r="LPY33" s="168" t="s">
        <v>127</v>
      </c>
      <c r="LPZ33" s="149"/>
      <c r="LQA33" s="149">
        <v>500</v>
      </c>
      <c r="LQB33" s="151" t="s">
        <v>460</v>
      </c>
      <c r="LQC33" s="168" t="s">
        <v>127</v>
      </c>
      <c r="LQD33" s="149"/>
      <c r="LQE33" s="149">
        <v>500</v>
      </c>
      <c r="LQF33" s="151" t="s">
        <v>460</v>
      </c>
      <c r="LQG33" s="168" t="s">
        <v>127</v>
      </c>
      <c r="LQH33" s="149"/>
      <c r="LQI33" s="149">
        <v>500</v>
      </c>
      <c r="LQJ33" s="151" t="s">
        <v>460</v>
      </c>
      <c r="LQK33" s="168" t="s">
        <v>127</v>
      </c>
      <c r="LQL33" s="149"/>
      <c r="LQM33" s="149">
        <v>500</v>
      </c>
      <c r="LQN33" s="151" t="s">
        <v>460</v>
      </c>
      <c r="LQO33" s="168" t="s">
        <v>127</v>
      </c>
      <c r="LQP33" s="149"/>
      <c r="LQQ33" s="149">
        <v>500</v>
      </c>
      <c r="LQR33" s="151" t="s">
        <v>460</v>
      </c>
      <c r="LQS33" s="168" t="s">
        <v>127</v>
      </c>
      <c r="LQT33" s="149"/>
      <c r="LQU33" s="149">
        <v>500</v>
      </c>
      <c r="LQV33" s="151" t="s">
        <v>460</v>
      </c>
      <c r="LQW33" s="168" t="s">
        <v>127</v>
      </c>
      <c r="LQX33" s="149"/>
      <c r="LQY33" s="149">
        <v>500</v>
      </c>
      <c r="LQZ33" s="151" t="s">
        <v>460</v>
      </c>
      <c r="LRA33" s="168" t="s">
        <v>127</v>
      </c>
      <c r="LRB33" s="149"/>
      <c r="LRC33" s="149">
        <v>500</v>
      </c>
      <c r="LRD33" s="151" t="s">
        <v>460</v>
      </c>
      <c r="LRE33" s="168" t="s">
        <v>127</v>
      </c>
      <c r="LRF33" s="149"/>
      <c r="LRG33" s="149">
        <v>500</v>
      </c>
      <c r="LRH33" s="151" t="s">
        <v>460</v>
      </c>
      <c r="LRI33" s="168" t="s">
        <v>127</v>
      </c>
      <c r="LRJ33" s="149"/>
      <c r="LRK33" s="149">
        <v>500</v>
      </c>
      <c r="LRL33" s="151" t="s">
        <v>460</v>
      </c>
      <c r="LRM33" s="168" t="s">
        <v>127</v>
      </c>
      <c r="LRN33" s="149"/>
      <c r="LRO33" s="149">
        <v>500</v>
      </c>
      <c r="LRP33" s="151" t="s">
        <v>460</v>
      </c>
      <c r="LRQ33" s="168" t="s">
        <v>127</v>
      </c>
      <c r="LRR33" s="149"/>
      <c r="LRS33" s="149">
        <v>500</v>
      </c>
      <c r="LRT33" s="151" t="s">
        <v>460</v>
      </c>
      <c r="LRU33" s="168" t="s">
        <v>127</v>
      </c>
      <c r="LRV33" s="149"/>
      <c r="LRW33" s="149">
        <v>500</v>
      </c>
      <c r="LRX33" s="151" t="s">
        <v>460</v>
      </c>
      <c r="LRY33" s="168" t="s">
        <v>127</v>
      </c>
      <c r="LRZ33" s="149"/>
      <c r="LSA33" s="149">
        <v>500</v>
      </c>
      <c r="LSB33" s="151" t="s">
        <v>460</v>
      </c>
      <c r="LSC33" s="168" t="s">
        <v>127</v>
      </c>
      <c r="LSD33" s="149"/>
      <c r="LSE33" s="149">
        <v>500</v>
      </c>
      <c r="LSF33" s="151" t="s">
        <v>460</v>
      </c>
      <c r="LSG33" s="168" t="s">
        <v>127</v>
      </c>
      <c r="LSH33" s="149"/>
      <c r="LSI33" s="149">
        <v>500</v>
      </c>
      <c r="LSJ33" s="151" t="s">
        <v>460</v>
      </c>
      <c r="LSK33" s="168" t="s">
        <v>127</v>
      </c>
      <c r="LSL33" s="149"/>
      <c r="LSM33" s="149">
        <v>500</v>
      </c>
      <c r="LSN33" s="151" t="s">
        <v>460</v>
      </c>
      <c r="LSO33" s="168" t="s">
        <v>127</v>
      </c>
      <c r="LSP33" s="149"/>
      <c r="LSQ33" s="149">
        <v>500</v>
      </c>
      <c r="LSR33" s="151" t="s">
        <v>460</v>
      </c>
      <c r="LSS33" s="168" t="s">
        <v>127</v>
      </c>
      <c r="LST33" s="149"/>
      <c r="LSU33" s="149">
        <v>500</v>
      </c>
      <c r="LSV33" s="151" t="s">
        <v>460</v>
      </c>
      <c r="LSW33" s="168" t="s">
        <v>127</v>
      </c>
      <c r="LSX33" s="149"/>
      <c r="LSY33" s="149">
        <v>500</v>
      </c>
      <c r="LSZ33" s="151" t="s">
        <v>460</v>
      </c>
      <c r="LTA33" s="168" t="s">
        <v>127</v>
      </c>
      <c r="LTB33" s="149"/>
      <c r="LTC33" s="149">
        <v>500</v>
      </c>
      <c r="LTD33" s="151" t="s">
        <v>460</v>
      </c>
      <c r="LTE33" s="168" t="s">
        <v>127</v>
      </c>
      <c r="LTF33" s="149"/>
      <c r="LTG33" s="149">
        <v>500</v>
      </c>
      <c r="LTH33" s="151" t="s">
        <v>460</v>
      </c>
      <c r="LTI33" s="168" t="s">
        <v>127</v>
      </c>
      <c r="LTJ33" s="149"/>
      <c r="LTK33" s="149">
        <v>500</v>
      </c>
      <c r="LTL33" s="151" t="s">
        <v>460</v>
      </c>
      <c r="LTM33" s="168" t="s">
        <v>127</v>
      </c>
      <c r="LTN33" s="149"/>
      <c r="LTO33" s="149">
        <v>500</v>
      </c>
      <c r="LTP33" s="151" t="s">
        <v>460</v>
      </c>
      <c r="LTQ33" s="168" t="s">
        <v>127</v>
      </c>
      <c r="LTR33" s="149"/>
      <c r="LTS33" s="149">
        <v>500</v>
      </c>
      <c r="LTT33" s="151" t="s">
        <v>460</v>
      </c>
      <c r="LTU33" s="168" t="s">
        <v>127</v>
      </c>
      <c r="LTV33" s="149"/>
      <c r="LTW33" s="149">
        <v>500</v>
      </c>
      <c r="LTX33" s="151" t="s">
        <v>460</v>
      </c>
      <c r="LTY33" s="168" t="s">
        <v>127</v>
      </c>
      <c r="LTZ33" s="149"/>
      <c r="LUA33" s="149">
        <v>500</v>
      </c>
      <c r="LUB33" s="151" t="s">
        <v>460</v>
      </c>
      <c r="LUC33" s="168" t="s">
        <v>127</v>
      </c>
      <c r="LUD33" s="149"/>
      <c r="LUE33" s="149">
        <v>500</v>
      </c>
      <c r="LUF33" s="151" t="s">
        <v>460</v>
      </c>
      <c r="LUG33" s="168" t="s">
        <v>127</v>
      </c>
      <c r="LUH33" s="149"/>
      <c r="LUI33" s="149">
        <v>500</v>
      </c>
      <c r="LUJ33" s="151" t="s">
        <v>460</v>
      </c>
      <c r="LUK33" s="168" t="s">
        <v>127</v>
      </c>
      <c r="LUL33" s="149"/>
      <c r="LUM33" s="149">
        <v>500</v>
      </c>
      <c r="LUN33" s="151" t="s">
        <v>460</v>
      </c>
      <c r="LUO33" s="168" t="s">
        <v>127</v>
      </c>
      <c r="LUP33" s="149"/>
      <c r="LUQ33" s="149">
        <v>500</v>
      </c>
      <c r="LUR33" s="151" t="s">
        <v>460</v>
      </c>
      <c r="LUS33" s="168" t="s">
        <v>127</v>
      </c>
      <c r="LUT33" s="149"/>
      <c r="LUU33" s="149">
        <v>500</v>
      </c>
      <c r="LUV33" s="151" t="s">
        <v>460</v>
      </c>
      <c r="LUW33" s="168" t="s">
        <v>127</v>
      </c>
      <c r="LUX33" s="149"/>
      <c r="LUY33" s="149">
        <v>500</v>
      </c>
      <c r="LUZ33" s="151" t="s">
        <v>460</v>
      </c>
      <c r="LVA33" s="168" t="s">
        <v>127</v>
      </c>
      <c r="LVB33" s="149"/>
      <c r="LVC33" s="149">
        <v>500</v>
      </c>
      <c r="LVD33" s="151" t="s">
        <v>460</v>
      </c>
      <c r="LVE33" s="168" t="s">
        <v>127</v>
      </c>
      <c r="LVF33" s="149"/>
      <c r="LVG33" s="149">
        <v>500</v>
      </c>
      <c r="LVH33" s="151" t="s">
        <v>460</v>
      </c>
      <c r="LVI33" s="168" t="s">
        <v>127</v>
      </c>
      <c r="LVJ33" s="149"/>
      <c r="LVK33" s="149">
        <v>500</v>
      </c>
      <c r="LVL33" s="151" t="s">
        <v>460</v>
      </c>
      <c r="LVM33" s="168" t="s">
        <v>127</v>
      </c>
      <c r="LVN33" s="149"/>
      <c r="LVO33" s="149">
        <v>500</v>
      </c>
      <c r="LVP33" s="151" t="s">
        <v>460</v>
      </c>
      <c r="LVQ33" s="168" t="s">
        <v>127</v>
      </c>
      <c r="LVR33" s="149"/>
      <c r="LVS33" s="149">
        <v>500</v>
      </c>
      <c r="LVT33" s="151" t="s">
        <v>460</v>
      </c>
      <c r="LVU33" s="168" t="s">
        <v>127</v>
      </c>
      <c r="LVV33" s="149"/>
      <c r="LVW33" s="149">
        <v>500</v>
      </c>
      <c r="LVX33" s="151" t="s">
        <v>460</v>
      </c>
      <c r="LVY33" s="168" t="s">
        <v>127</v>
      </c>
      <c r="LVZ33" s="149"/>
      <c r="LWA33" s="149">
        <v>500</v>
      </c>
      <c r="LWB33" s="151" t="s">
        <v>460</v>
      </c>
      <c r="LWC33" s="168" t="s">
        <v>127</v>
      </c>
      <c r="LWD33" s="149"/>
      <c r="LWE33" s="149">
        <v>500</v>
      </c>
      <c r="LWF33" s="151" t="s">
        <v>460</v>
      </c>
      <c r="LWG33" s="168" t="s">
        <v>127</v>
      </c>
      <c r="LWH33" s="149"/>
      <c r="LWI33" s="149">
        <v>500</v>
      </c>
      <c r="LWJ33" s="151" t="s">
        <v>460</v>
      </c>
      <c r="LWK33" s="168" t="s">
        <v>127</v>
      </c>
      <c r="LWL33" s="149"/>
      <c r="LWM33" s="149">
        <v>500</v>
      </c>
      <c r="LWN33" s="151" t="s">
        <v>460</v>
      </c>
      <c r="LWO33" s="168" t="s">
        <v>127</v>
      </c>
      <c r="LWP33" s="149"/>
      <c r="LWQ33" s="149">
        <v>500</v>
      </c>
      <c r="LWR33" s="151" t="s">
        <v>460</v>
      </c>
      <c r="LWS33" s="168" t="s">
        <v>127</v>
      </c>
      <c r="LWT33" s="149"/>
      <c r="LWU33" s="149">
        <v>500</v>
      </c>
      <c r="LWV33" s="151" t="s">
        <v>460</v>
      </c>
      <c r="LWW33" s="168" t="s">
        <v>127</v>
      </c>
      <c r="LWX33" s="149"/>
      <c r="LWY33" s="149">
        <v>500</v>
      </c>
      <c r="LWZ33" s="151" t="s">
        <v>460</v>
      </c>
      <c r="LXA33" s="168" t="s">
        <v>127</v>
      </c>
      <c r="LXB33" s="149"/>
      <c r="LXC33" s="149">
        <v>500</v>
      </c>
      <c r="LXD33" s="151" t="s">
        <v>460</v>
      </c>
      <c r="LXE33" s="168" t="s">
        <v>127</v>
      </c>
      <c r="LXF33" s="149"/>
      <c r="LXG33" s="149">
        <v>500</v>
      </c>
      <c r="LXH33" s="151" t="s">
        <v>460</v>
      </c>
      <c r="LXI33" s="168" t="s">
        <v>127</v>
      </c>
      <c r="LXJ33" s="149"/>
      <c r="LXK33" s="149">
        <v>500</v>
      </c>
      <c r="LXL33" s="151" t="s">
        <v>460</v>
      </c>
      <c r="LXM33" s="168" t="s">
        <v>127</v>
      </c>
      <c r="LXN33" s="149"/>
      <c r="LXO33" s="149">
        <v>500</v>
      </c>
      <c r="LXP33" s="151" t="s">
        <v>460</v>
      </c>
      <c r="LXQ33" s="168" t="s">
        <v>127</v>
      </c>
      <c r="LXR33" s="149"/>
      <c r="LXS33" s="149">
        <v>500</v>
      </c>
      <c r="LXT33" s="151" t="s">
        <v>460</v>
      </c>
      <c r="LXU33" s="168" t="s">
        <v>127</v>
      </c>
      <c r="LXV33" s="149"/>
      <c r="LXW33" s="149">
        <v>500</v>
      </c>
      <c r="LXX33" s="151" t="s">
        <v>460</v>
      </c>
      <c r="LXY33" s="168" t="s">
        <v>127</v>
      </c>
      <c r="LXZ33" s="149"/>
      <c r="LYA33" s="149">
        <v>500</v>
      </c>
      <c r="LYB33" s="151" t="s">
        <v>460</v>
      </c>
      <c r="LYC33" s="168" t="s">
        <v>127</v>
      </c>
      <c r="LYD33" s="149"/>
      <c r="LYE33" s="149">
        <v>500</v>
      </c>
      <c r="LYF33" s="151" t="s">
        <v>460</v>
      </c>
      <c r="LYG33" s="168" t="s">
        <v>127</v>
      </c>
      <c r="LYH33" s="149"/>
      <c r="LYI33" s="149">
        <v>500</v>
      </c>
      <c r="LYJ33" s="151" t="s">
        <v>460</v>
      </c>
      <c r="LYK33" s="168" t="s">
        <v>127</v>
      </c>
      <c r="LYL33" s="149"/>
      <c r="LYM33" s="149">
        <v>500</v>
      </c>
      <c r="LYN33" s="151" t="s">
        <v>460</v>
      </c>
      <c r="LYO33" s="168" t="s">
        <v>127</v>
      </c>
      <c r="LYP33" s="149"/>
      <c r="LYQ33" s="149">
        <v>500</v>
      </c>
      <c r="LYR33" s="151" t="s">
        <v>460</v>
      </c>
      <c r="LYS33" s="168" t="s">
        <v>127</v>
      </c>
      <c r="LYT33" s="149"/>
      <c r="LYU33" s="149">
        <v>500</v>
      </c>
      <c r="LYV33" s="151" t="s">
        <v>460</v>
      </c>
      <c r="LYW33" s="168" t="s">
        <v>127</v>
      </c>
      <c r="LYX33" s="149"/>
      <c r="LYY33" s="149">
        <v>500</v>
      </c>
      <c r="LYZ33" s="151" t="s">
        <v>460</v>
      </c>
      <c r="LZA33" s="168" t="s">
        <v>127</v>
      </c>
      <c r="LZB33" s="149"/>
      <c r="LZC33" s="149">
        <v>500</v>
      </c>
      <c r="LZD33" s="151" t="s">
        <v>460</v>
      </c>
      <c r="LZE33" s="168" t="s">
        <v>127</v>
      </c>
      <c r="LZF33" s="149"/>
      <c r="LZG33" s="149">
        <v>500</v>
      </c>
      <c r="LZH33" s="151" t="s">
        <v>460</v>
      </c>
      <c r="LZI33" s="168" t="s">
        <v>127</v>
      </c>
      <c r="LZJ33" s="149"/>
      <c r="LZK33" s="149">
        <v>500</v>
      </c>
      <c r="LZL33" s="151" t="s">
        <v>460</v>
      </c>
      <c r="LZM33" s="168" t="s">
        <v>127</v>
      </c>
      <c r="LZN33" s="149"/>
      <c r="LZO33" s="149">
        <v>500</v>
      </c>
      <c r="LZP33" s="151" t="s">
        <v>460</v>
      </c>
      <c r="LZQ33" s="168" t="s">
        <v>127</v>
      </c>
      <c r="LZR33" s="149"/>
      <c r="LZS33" s="149">
        <v>500</v>
      </c>
      <c r="LZT33" s="151" t="s">
        <v>460</v>
      </c>
      <c r="LZU33" s="168" t="s">
        <v>127</v>
      </c>
      <c r="LZV33" s="149"/>
      <c r="LZW33" s="149">
        <v>500</v>
      </c>
      <c r="LZX33" s="151" t="s">
        <v>460</v>
      </c>
      <c r="LZY33" s="168" t="s">
        <v>127</v>
      </c>
      <c r="LZZ33" s="149"/>
      <c r="MAA33" s="149">
        <v>500</v>
      </c>
      <c r="MAB33" s="151" t="s">
        <v>460</v>
      </c>
      <c r="MAC33" s="168" t="s">
        <v>127</v>
      </c>
      <c r="MAD33" s="149"/>
      <c r="MAE33" s="149">
        <v>500</v>
      </c>
      <c r="MAF33" s="151" t="s">
        <v>460</v>
      </c>
      <c r="MAG33" s="168" t="s">
        <v>127</v>
      </c>
      <c r="MAH33" s="149"/>
      <c r="MAI33" s="149">
        <v>500</v>
      </c>
      <c r="MAJ33" s="151" t="s">
        <v>460</v>
      </c>
      <c r="MAK33" s="168" t="s">
        <v>127</v>
      </c>
      <c r="MAL33" s="149"/>
      <c r="MAM33" s="149">
        <v>500</v>
      </c>
      <c r="MAN33" s="151" t="s">
        <v>460</v>
      </c>
      <c r="MAO33" s="168" t="s">
        <v>127</v>
      </c>
      <c r="MAP33" s="149"/>
      <c r="MAQ33" s="149">
        <v>500</v>
      </c>
      <c r="MAR33" s="151" t="s">
        <v>460</v>
      </c>
      <c r="MAS33" s="168" t="s">
        <v>127</v>
      </c>
      <c r="MAT33" s="149"/>
      <c r="MAU33" s="149">
        <v>500</v>
      </c>
      <c r="MAV33" s="151" t="s">
        <v>460</v>
      </c>
      <c r="MAW33" s="168" t="s">
        <v>127</v>
      </c>
      <c r="MAX33" s="149"/>
      <c r="MAY33" s="149">
        <v>500</v>
      </c>
      <c r="MAZ33" s="151" t="s">
        <v>460</v>
      </c>
      <c r="MBA33" s="168" t="s">
        <v>127</v>
      </c>
      <c r="MBB33" s="149"/>
      <c r="MBC33" s="149">
        <v>500</v>
      </c>
      <c r="MBD33" s="151" t="s">
        <v>460</v>
      </c>
      <c r="MBE33" s="168" t="s">
        <v>127</v>
      </c>
      <c r="MBF33" s="149"/>
      <c r="MBG33" s="149">
        <v>500</v>
      </c>
      <c r="MBH33" s="151" t="s">
        <v>460</v>
      </c>
      <c r="MBI33" s="168" t="s">
        <v>127</v>
      </c>
      <c r="MBJ33" s="149"/>
      <c r="MBK33" s="149">
        <v>500</v>
      </c>
      <c r="MBL33" s="151" t="s">
        <v>460</v>
      </c>
      <c r="MBM33" s="168" t="s">
        <v>127</v>
      </c>
      <c r="MBN33" s="149"/>
      <c r="MBO33" s="149">
        <v>500</v>
      </c>
      <c r="MBP33" s="151" t="s">
        <v>460</v>
      </c>
      <c r="MBQ33" s="168" t="s">
        <v>127</v>
      </c>
      <c r="MBR33" s="149"/>
      <c r="MBS33" s="149">
        <v>500</v>
      </c>
      <c r="MBT33" s="151" t="s">
        <v>460</v>
      </c>
      <c r="MBU33" s="168" t="s">
        <v>127</v>
      </c>
      <c r="MBV33" s="149"/>
      <c r="MBW33" s="149">
        <v>500</v>
      </c>
      <c r="MBX33" s="151" t="s">
        <v>460</v>
      </c>
      <c r="MBY33" s="168" t="s">
        <v>127</v>
      </c>
      <c r="MBZ33" s="149"/>
      <c r="MCA33" s="149">
        <v>500</v>
      </c>
      <c r="MCB33" s="151" t="s">
        <v>460</v>
      </c>
      <c r="MCC33" s="168" t="s">
        <v>127</v>
      </c>
      <c r="MCD33" s="149"/>
      <c r="MCE33" s="149">
        <v>500</v>
      </c>
      <c r="MCF33" s="151" t="s">
        <v>460</v>
      </c>
      <c r="MCG33" s="168" t="s">
        <v>127</v>
      </c>
      <c r="MCH33" s="149"/>
      <c r="MCI33" s="149">
        <v>500</v>
      </c>
      <c r="MCJ33" s="151" t="s">
        <v>460</v>
      </c>
      <c r="MCK33" s="168" t="s">
        <v>127</v>
      </c>
      <c r="MCL33" s="149"/>
      <c r="MCM33" s="149">
        <v>500</v>
      </c>
      <c r="MCN33" s="151" t="s">
        <v>460</v>
      </c>
      <c r="MCO33" s="168" t="s">
        <v>127</v>
      </c>
      <c r="MCP33" s="149"/>
      <c r="MCQ33" s="149">
        <v>500</v>
      </c>
      <c r="MCR33" s="151" t="s">
        <v>460</v>
      </c>
      <c r="MCS33" s="168" t="s">
        <v>127</v>
      </c>
      <c r="MCT33" s="149"/>
      <c r="MCU33" s="149">
        <v>500</v>
      </c>
      <c r="MCV33" s="151" t="s">
        <v>460</v>
      </c>
      <c r="MCW33" s="168" t="s">
        <v>127</v>
      </c>
      <c r="MCX33" s="149"/>
      <c r="MCY33" s="149">
        <v>500</v>
      </c>
      <c r="MCZ33" s="151" t="s">
        <v>460</v>
      </c>
      <c r="MDA33" s="168" t="s">
        <v>127</v>
      </c>
      <c r="MDB33" s="149"/>
      <c r="MDC33" s="149">
        <v>500</v>
      </c>
      <c r="MDD33" s="151" t="s">
        <v>460</v>
      </c>
      <c r="MDE33" s="168" t="s">
        <v>127</v>
      </c>
      <c r="MDF33" s="149"/>
      <c r="MDG33" s="149">
        <v>500</v>
      </c>
      <c r="MDH33" s="151" t="s">
        <v>460</v>
      </c>
      <c r="MDI33" s="168" t="s">
        <v>127</v>
      </c>
      <c r="MDJ33" s="149"/>
      <c r="MDK33" s="149">
        <v>500</v>
      </c>
      <c r="MDL33" s="151" t="s">
        <v>460</v>
      </c>
      <c r="MDM33" s="168" t="s">
        <v>127</v>
      </c>
      <c r="MDN33" s="149"/>
      <c r="MDO33" s="149">
        <v>500</v>
      </c>
      <c r="MDP33" s="151" t="s">
        <v>460</v>
      </c>
      <c r="MDQ33" s="168" t="s">
        <v>127</v>
      </c>
      <c r="MDR33" s="149"/>
      <c r="MDS33" s="149">
        <v>500</v>
      </c>
      <c r="MDT33" s="151" t="s">
        <v>460</v>
      </c>
      <c r="MDU33" s="168" t="s">
        <v>127</v>
      </c>
      <c r="MDV33" s="149"/>
      <c r="MDW33" s="149">
        <v>500</v>
      </c>
      <c r="MDX33" s="151" t="s">
        <v>460</v>
      </c>
      <c r="MDY33" s="168" t="s">
        <v>127</v>
      </c>
      <c r="MDZ33" s="149"/>
      <c r="MEA33" s="149">
        <v>500</v>
      </c>
      <c r="MEB33" s="151" t="s">
        <v>460</v>
      </c>
      <c r="MEC33" s="168" t="s">
        <v>127</v>
      </c>
      <c r="MED33" s="149"/>
      <c r="MEE33" s="149">
        <v>500</v>
      </c>
      <c r="MEF33" s="151" t="s">
        <v>460</v>
      </c>
      <c r="MEG33" s="168" t="s">
        <v>127</v>
      </c>
      <c r="MEH33" s="149"/>
      <c r="MEI33" s="149">
        <v>500</v>
      </c>
      <c r="MEJ33" s="151" t="s">
        <v>460</v>
      </c>
      <c r="MEK33" s="168" t="s">
        <v>127</v>
      </c>
      <c r="MEL33" s="149"/>
      <c r="MEM33" s="149">
        <v>500</v>
      </c>
      <c r="MEN33" s="151" t="s">
        <v>460</v>
      </c>
      <c r="MEO33" s="168" t="s">
        <v>127</v>
      </c>
      <c r="MEP33" s="149"/>
      <c r="MEQ33" s="149">
        <v>500</v>
      </c>
      <c r="MER33" s="151" t="s">
        <v>460</v>
      </c>
      <c r="MES33" s="168" t="s">
        <v>127</v>
      </c>
      <c r="MET33" s="149"/>
      <c r="MEU33" s="149">
        <v>500</v>
      </c>
      <c r="MEV33" s="151" t="s">
        <v>460</v>
      </c>
      <c r="MEW33" s="168" t="s">
        <v>127</v>
      </c>
      <c r="MEX33" s="149"/>
      <c r="MEY33" s="149">
        <v>500</v>
      </c>
      <c r="MEZ33" s="151" t="s">
        <v>460</v>
      </c>
      <c r="MFA33" s="168" t="s">
        <v>127</v>
      </c>
      <c r="MFB33" s="149"/>
      <c r="MFC33" s="149">
        <v>500</v>
      </c>
      <c r="MFD33" s="151" t="s">
        <v>460</v>
      </c>
      <c r="MFE33" s="168" t="s">
        <v>127</v>
      </c>
      <c r="MFF33" s="149"/>
      <c r="MFG33" s="149">
        <v>500</v>
      </c>
      <c r="MFH33" s="151" t="s">
        <v>460</v>
      </c>
      <c r="MFI33" s="168" t="s">
        <v>127</v>
      </c>
      <c r="MFJ33" s="149"/>
      <c r="MFK33" s="149">
        <v>500</v>
      </c>
      <c r="MFL33" s="151" t="s">
        <v>460</v>
      </c>
      <c r="MFM33" s="168" t="s">
        <v>127</v>
      </c>
      <c r="MFN33" s="149"/>
      <c r="MFO33" s="149">
        <v>500</v>
      </c>
      <c r="MFP33" s="151" t="s">
        <v>460</v>
      </c>
      <c r="MFQ33" s="168" t="s">
        <v>127</v>
      </c>
      <c r="MFR33" s="149"/>
      <c r="MFS33" s="149">
        <v>500</v>
      </c>
      <c r="MFT33" s="151" t="s">
        <v>460</v>
      </c>
      <c r="MFU33" s="168" t="s">
        <v>127</v>
      </c>
      <c r="MFV33" s="149"/>
      <c r="MFW33" s="149">
        <v>500</v>
      </c>
      <c r="MFX33" s="151" t="s">
        <v>460</v>
      </c>
      <c r="MFY33" s="168" t="s">
        <v>127</v>
      </c>
      <c r="MFZ33" s="149"/>
      <c r="MGA33" s="149">
        <v>500</v>
      </c>
      <c r="MGB33" s="151" t="s">
        <v>460</v>
      </c>
      <c r="MGC33" s="168" t="s">
        <v>127</v>
      </c>
      <c r="MGD33" s="149"/>
      <c r="MGE33" s="149">
        <v>500</v>
      </c>
      <c r="MGF33" s="151" t="s">
        <v>460</v>
      </c>
      <c r="MGG33" s="168" t="s">
        <v>127</v>
      </c>
      <c r="MGH33" s="149"/>
      <c r="MGI33" s="149">
        <v>500</v>
      </c>
      <c r="MGJ33" s="151" t="s">
        <v>460</v>
      </c>
      <c r="MGK33" s="168" t="s">
        <v>127</v>
      </c>
      <c r="MGL33" s="149"/>
      <c r="MGM33" s="149">
        <v>500</v>
      </c>
      <c r="MGN33" s="151" t="s">
        <v>460</v>
      </c>
      <c r="MGO33" s="168" t="s">
        <v>127</v>
      </c>
      <c r="MGP33" s="149"/>
      <c r="MGQ33" s="149">
        <v>500</v>
      </c>
      <c r="MGR33" s="151" t="s">
        <v>460</v>
      </c>
      <c r="MGS33" s="168" t="s">
        <v>127</v>
      </c>
      <c r="MGT33" s="149"/>
      <c r="MGU33" s="149">
        <v>500</v>
      </c>
      <c r="MGV33" s="151" t="s">
        <v>460</v>
      </c>
      <c r="MGW33" s="168" t="s">
        <v>127</v>
      </c>
      <c r="MGX33" s="149"/>
      <c r="MGY33" s="149">
        <v>500</v>
      </c>
      <c r="MGZ33" s="151" t="s">
        <v>460</v>
      </c>
      <c r="MHA33" s="168" t="s">
        <v>127</v>
      </c>
      <c r="MHB33" s="149"/>
      <c r="MHC33" s="149">
        <v>500</v>
      </c>
      <c r="MHD33" s="151" t="s">
        <v>460</v>
      </c>
      <c r="MHE33" s="168" t="s">
        <v>127</v>
      </c>
      <c r="MHF33" s="149"/>
      <c r="MHG33" s="149">
        <v>500</v>
      </c>
      <c r="MHH33" s="151" t="s">
        <v>460</v>
      </c>
      <c r="MHI33" s="168" t="s">
        <v>127</v>
      </c>
      <c r="MHJ33" s="149"/>
      <c r="MHK33" s="149">
        <v>500</v>
      </c>
      <c r="MHL33" s="151" t="s">
        <v>460</v>
      </c>
      <c r="MHM33" s="168" t="s">
        <v>127</v>
      </c>
      <c r="MHN33" s="149"/>
      <c r="MHO33" s="149">
        <v>500</v>
      </c>
      <c r="MHP33" s="151" t="s">
        <v>460</v>
      </c>
      <c r="MHQ33" s="168" t="s">
        <v>127</v>
      </c>
      <c r="MHR33" s="149"/>
      <c r="MHS33" s="149">
        <v>500</v>
      </c>
      <c r="MHT33" s="151" t="s">
        <v>460</v>
      </c>
      <c r="MHU33" s="168" t="s">
        <v>127</v>
      </c>
      <c r="MHV33" s="149"/>
      <c r="MHW33" s="149">
        <v>500</v>
      </c>
      <c r="MHX33" s="151" t="s">
        <v>460</v>
      </c>
      <c r="MHY33" s="168" t="s">
        <v>127</v>
      </c>
      <c r="MHZ33" s="149"/>
      <c r="MIA33" s="149">
        <v>500</v>
      </c>
      <c r="MIB33" s="151" t="s">
        <v>460</v>
      </c>
      <c r="MIC33" s="168" t="s">
        <v>127</v>
      </c>
      <c r="MID33" s="149"/>
      <c r="MIE33" s="149">
        <v>500</v>
      </c>
      <c r="MIF33" s="151" t="s">
        <v>460</v>
      </c>
      <c r="MIG33" s="168" t="s">
        <v>127</v>
      </c>
      <c r="MIH33" s="149"/>
      <c r="MII33" s="149">
        <v>500</v>
      </c>
      <c r="MIJ33" s="151" t="s">
        <v>460</v>
      </c>
      <c r="MIK33" s="168" t="s">
        <v>127</v>
      </c>
      <c r="MIL33" s="149"/>
      <c r="MIM33" s="149">
        <v>500</v>
      </c>
      <c r="MIN33" s="151" t="s">
        <v>460</v>
      </c>
      <c r="MIO33" s="168" t="s">
        <v>127</v>
      </c>
      <c r="MIP33" s="149"/>
      <c r="MIQ33" s="149">
        <v>500</v>
      </c>
      <c r="MIR33" s="151" t="s">
        <v>460</v>
      </c>
      <c r="MIS33" s="168" t="s">
        <v>127</v>
      </c>
      <c r="MIT33" s="149"/>
      <c r="MIU33" s="149">
        <v>500</v>
      </c>
      <c r="MIV33" s="151" t="s">
        <v>460</v>
      </c>
      <c r="MIW33" s="168" t="s">
        <v>127</v>
      </c>
      <c r="MIX33" s="149"/>
      <c r="MIY33" s="149">
        <v>500</v>
      </c>
      <c r="MIZ33" s="151" t="s">
        <v>460</v>
      </c>
      <c r="MJA33" s="168" t="s">
        <v>127</v>
      </c>
      <c r="MJB33" s="149"/>
      <c r="MJC33" s="149">
        <v>500</v>
      </c>
      <c r="MJD33" s="151" t="s">
        <v>460</v>
      </c>
      <c r="MJE33" s="168" t="s">
        <v>127</v>
      </c>
      <c r="MJF33" s="149"/>
      <c r="MJG33" s="149">
        <v>500</v>
      </c>
      <c r="MJH33" s="151" t="s">
        <v>460</v>
      </c>
      <c r="MJI33" s="168" t="s">
        <v>127</v>
      </c>
      <c r="MJJ33" s="149"/>
      <c r="MJK33" s="149">
        <v>500</v>
      </c>
      <c r="MJL33" s="151" t="s">
        <v>460</v>
      </c>
      <c r="MJM33" s="168" t="s">
        <v>127</v>
      </c>
      <c r="MJN33" s="149"/>
      <c r="MJO33" s="149">
        <v>500</v>
      </c>
      <c r="MJP33" s="151" t="s">
        <v>460</v>
      </c>
      <c r="MJQ33" s="168" t="s">
        <v>127</v>
      </c>
      <c r="MJR33" s="149"/>
      <c r="MJS33" s="149">
        <v>500</v>
      </c>
      <c r="MJT33" s="151" t="s">
        <v>460</v>
      </c>
      <c r="MJU33" s="168" t="s">
        <v>127</v>
      </c>
      <c r="MJV33" s="149"/>
      <c r="MJW33" s="149">
        <v>500</v>
      </c>
      <c r="MJX33" s="151" t="s">
        <v>460</v>
      </c>
      <c r="MJY33" s="168" t="s">
        <v>127</v>
      </c>
      <c r="MJZ33" s="149"/>
      <c r="MKA33" s="149">
        <v>500</v>
      </c>
      <c r="MKB33" s="151" t="s">
        <v>460</v>
      </c>
      <c r="MKC33" s="168" t="s">
        <v>127</v>
      </c>
      <c r="MKD33" s="149"/>
      <c r="MKE33" s="149">
        <v>500</v>
      </c>
      <c r="MKF33" s="151" t="s">
        <v>460</v>
      </c>
      <c r="MKG33" s="168" t="s">
        <v>127</v>
      </c>
      <c r="MKH33" s="149"/>
      <c r="MKI33" s="149">
        <v>500</v>
      </c>
      <c r="MKJ33" s="151" t="s">
        <v>460</v>
      </c>
      <c r="MKK33" s="168" t="s">
        <v>127</v>
      </c>
      <c r="MKL33" s="149"/>
      <c r="MKM33" s="149">
        <v>500</v>
      </c>
      <c r="MKN33" s="151" t="s">
        <v>460</v>
      </c>
      <c r="MKO33" s="168" t="s">
        <v>127</v>
      </c>
      <c r="MKP33" s="149"/>
      <c r="MKQ33" s="149">
        <v>500</v>
      </c>
      <c r="MKR33" s="151" t="s">
        <v>460</v>
      </c>
      <c r="MKS33" s="168" t="s">
        <v>127</v>
      </c>
      <c r="MKT33" s="149"/>
      <c r="MKU33" s="149">
        <v>500</v>
      </c>
      <c r="MKV33" s="151" t="s">
        <v>460</v>
      </c>
      <c r="MKW33" s="168" t="s">
        <v>127</v>
      </c>
      <c r="MKX33" s="149"/>
      <c r="MKY33" s="149">
        <v>500</v>
      </c>
      <c r="MKZ33" s="151" t="s">
        <v>460</v>
      </c>
      <c r="MLA33" s="168" t="s">
        <v>127</v>
      </c>
      <c r="MLB33" s="149"/>
      <c r="MLC33" s="149">
        <v>500</v>
      </c>
      <c r="MLD33" s="151" t="s">
        <v>460</v>
      </c>
      <c r="MLE33" s="168" t="s">
        <v>127</v>
      </c>
      <c r="MLF33" s="149"/>
      <c r="MLG33" s="149">
        <v>500</v>
      </c>
      <c r="MLH33" s="151" t="s">
        <v>460</v>
      </c>
      <c r="MLI33" s="168" t="s">
        <v>127</v>
      </c>
      <c r="MLJ33" s="149"/>
      <c r="MLK33" s="149">
        <v>500</v>
      </c>
      <c r="MLL33" s="151" t="s">
        <v>460</v>
      </c>
      <c r="MLM33" s="168" t="s">
        <v>127</v>
      </c>
      <c r="MLN33" s="149"/>
      <c r="MLO33" s="149">
        <v>500</v>
      </c>
      <c r="MLP33" s="151" t="s">
        <v>460</v>
      </c>
      <c r="MLQ33" s="168" t="s">
        <v>127</v>
      </c>
      <c r="MLR33" s="149"/>
      <c r="MLS33" s="149">
        <v>500</v>
      </c>
      <c r="MLT33" s="151" t="s">
        <v>460</v>
      </c>
      <c r="MLU33" s="168" t="s">
        <v>127</v>
      </c>
      <c r="MLV33" s="149"/>
      <c r="MLW33" s="149">
        <v>500</v>
      </c>
      <c r="MLX33" s="151" t="s">
        <v>460</v>
      </c>
      <c r="MLY33" s="168" t="s">
        <v>127</v>
      </c>
      <c r="MLZ33" s="149"/>
      <c r="MMA33" s="149">
        <v>500</v>
      </c>
      <c r="MMB33" s="151" t="s">
        <v>460</v>
      </c>
      <c r="MMC33" s="168" t="s">
        <v>127</v>
      </c>
      <c r="MMD33" s="149"/>
      <c r="MME33" s="149">
        <v>500</v>
      </c>
      <c r="MMF33" s="151" t="s">
        <v>460</v>
      </c>
      <c r="MMG33" s="168" t="s">
        <v>127</v>
      </c>
      <c r="MMH33" s="149"/>
      <c r="MMI33" s="149">
        <v>500</v>
      </c>
      <c r="MMJ33" s="151" t="s">
        <v>460</v>
      </c>
      <c r="MMK33" s="168" t="s">
        <v>127</v>
      </c>
      <c r="MML33" s="149"/>
      <c r="MMM33" s="149">
        <v>500</v>
      </c>
      <c r="MMN33" s="151" t="s">
        <v>460</v>
      </c>
      <c r="MMO33" s="168" t="s">
        <v>127</v>
      </c>
      <c r="MMP33" s="149"/>
      <c r="MMQ33" s="149">
        <v>500</v>
      </c>
      <c r="MMR33" s="151" t="s">
        <v>460</v>
      </c>
      <c r="MMS33" s="168" t="s">
        <v>127</v>
      </c>
      <c r="MMT33" s="149"/>
      <c r="MMU33" s="149">
        <v>500</v>
      </c>
      <c r="MMV33" s="151" t="s">
        <v>460</v>
      </c>
      <c r="MMW33" s="168" t="s">
        <v>127</v>
      </c>
      <c r="MMX33" s="149"/>
      <c r="MMY33" s="149">
        <v>500</v>
      </c>
      <c r="MMZ33" s="151" t="s">
        <v>460</v>
      </c>
      <c r="MNA33" s="168" t="s">
        <v>127</v>
      </c>
      <c r="MNB33" s="149"/>
      <c r="MNC33" s="149">
        <v>500</v>
      </c>
      <c r="MND33" s="151" t="s">
        <v>460</v>
      </c>
      <c r="MNE33" s="168" t="s">
        <v>127</v>
      </c>
      <c r="MNF33" s="149"/>
      <c r="MNG33" s="149">
        <v>500</v>
      </c>
      <c r="MNH33" s="151" t="s">
        <v>460</v>
      </c>
      <c r="MNI33" s="168" t="s">
        <v>127</v>
      </c>
      <c r="MNJ33" s="149"/>
      <c r="MNK33" s="149">
        <v>500</v>
      </c>
      <c r="MNL33" s="151" t="s">
        <v>460</v>
      </c>
      <c r="MNM33" s="168" t="s">
        <v>127</v>
      </c>
      <c r="MNN33" s="149"/>
      <c r="MNO33" s="149">
        <v>500</v>
      </c>
      <c r="MNP33" s="151" t="s">
        <v>460</v>
      </c>
      <c r="MNQ33" s="168" t="s">
        <v>127</v>
      </c>
      <c r="MNR33" s="149"/>
      <c r="MNS33" s="149">
        <v>500</v>
      </c>
      <c r="MNT33" s="151" t="s">
        <v>460</v>
      </c>
      <c r="MNU33" s="168" t="s">
        <v>127</v>
      </c>
      <c r="MNV33" s="149"/>
      <c r="MNW33" s="149">
        <v>500</v>
      </c>
      <c r="MNX33" s="151" t="s">
        <v>460</v>
      </c>
      <c r="MNY33" s="168" t="s">
        <v>127</v>
      </c>
      <c r="MNZ33" s="149"/>
      <c r="MOA33" s="149">
        <v>500</v>
      </c>
      <c r="MOB33" s="151" t="s">
        <v>460</v>
      </c>
      <c r="MOC33" s="168" t="s">
        <v>127</v>
      </c>
      <c r="MOD33" s="149"/>
      <c r="MOE33" s="149">
        <v>500</v>
      </c>
      <c r="MOF33" s="151" t="s">
        <v>460</v>
      </c>
      <c r="MOG33" s="168" t="s">
        <v>127</v>
      </c>
      <c r="MOH33" s="149"/>
      <c r="MOI33" s="149">
        <v>500</v>
      </c>
      <c r="MOJ33" s="151" t="s">
        <v>460</v>
      </c>
      <c r="MOK33" s="168" t="s">
        <v>127</v>
      </c>
      <c r="MOL33" s="149"/>
      <c r="MOM33" s="149">
        <v>500</v>
      </c>
      <c r="MON33" s="151" t="s">
        <v>460</v>
      </c>
      <c r="MOO33" s="168" t="s">
        <v>127</v>
      </c>
      <c r="MOP33" s="149"/>
      <c r="MOQ33" s="149">
        <v>500</v>
      </c>
      <c r="MOR33" s="151" t="s">
        <v>460</v>
      </c>
      <c r="MOS33" s="168" t="s">
        <v>127</v>
      </c>
      <c r="MOT33" s="149"/>
      <c r="MOU33" s="149">
        <v>500</v>
      </c>
      <c r="MOV33" s="151" t="s">
        <v>460</v>
      </c>
      <c r="MOW33" s="168" t="s">
        <v>127</v>
      </c>
      <c r="MOX33" s="149"/>
      <c r="MOY33" s="149">
        <v>500</v>
      </c>
      <c r="MOZ33" s="151" t="s">
        <v>460</v>
      </c>
      <c r="MPA33" s="168" t="s">
        <v>127</v>
      </c>
      <c r="MPB33" s="149"/>
      <c r="MPC33" s="149">
        <v>500</v>
      </c>
      <c r="MPD33" s="151" t="s">
        <v>460</v>
      </c>
      <c r="MPE33" s="168" t="s">
        <v>127</v>
      </c>
      <c r="MPF33" s="149"/>
      <c r="MPG33" s="149">
        <v>500</v>
      </c>
      <c r="MPH33" s="151" t="s">
        <v>460</v>
      </c>
      <c r="MPI33" s="168" t="s">
        <v>127</v>
      </c>
      <c r="MPJ33" s="149"/>
      <c r="MPK33" s="149">
        <v>500</v>
      </c>
      <c r="MPL33" s="151" t="s">
        <v>460</v>
      </c>
      <c r="MPM33" s="168" t="s">
        <v>127</v>
      </c>
      <c r="MPN33" s="149"/>
      <c r="MPO33" s="149">
        <v>500</v>
      </c>
      <c r="MPP33" s="151" t="s">
        <v>460</v>
      </c>
      <c r="MPQ33" s="168" t="s">
        <v>127</v>
      </c>
      <c r="MPR33" s="149"/>
      <c r="MPS33" s="149">
        <v>500</v>
      </c>
      <c r="MPT33" s="151" t="s">
        <v>460</v>
      </c>
      <c r="MPU33" s="168" t="s">
        <v>127</v>
      </c>
      <c r="MPV33" s="149"/>
      <c r="MPW33" s="149">
        <v>500</v>
      </c>
      <c r="MPX33" s="151" t="s">
        <v>460</v>
      </c>
      <c r="MPY33" s="168" t="s">
        <v>127</v>
      </c>
      <c r="MPZ33" s="149"/>
      <c r="MQA33" s="149">
        <v>500</v>
      </c>
      <c r="MQB33" s="151" t="s">
        <v>460</v>
      </c>
      <c r="MQC33" s="168" t="s">
        <v>127</v>
      </c>
      <c r="MQD33" s="149"/>
      <c r="MQE33" s="149">
        <v>500</v>
      </c>
      <c r="MQF33" s="151" t="s">
        <v>460</v>
      </c>
      <c r="MQG33" s="168" t="s">
        <v>127</v>
      </c>
      <c r="MQH33" s="149"/>
      <c r="MQI33" s="149">
        <v>500</v>
      </c>
      <c r="MQJ33" s="151" t="s">
        <v>460</v>
      </c>
      <c r="MQK33" s="168" t="s">
        <v>127</v>
      </c>
      <c r="MQL33" s="149"/>
      <c r="MQM33" s="149">
        <v>500</v>
      </c>
      <c r="MQN33" s="151" t="s">
        <v>460</v>
      </c>
      <c r="MQO33" s="168" t="s">
        <v>127</v>
      </c>
      <c r="MQP33" s="149"/>
      <c r="MQQ33" s="149">
        <v>500</v>
      </c>
      <c r="MQR33" s="151" t="s">
        <v>460</v>
      </c>
      <c r="MQS33" s="168" t="s">
        <v>127</v>
      </c>
      <c r="MQT33" s="149"/>
      <c r="MQU33" s="149">
        <v>500</v>
      </c>
      <c r="MQV33" s="151" t="s">
        <v>460</v>
      </c>
      <c r="MQW33" s="168" t="s">
        <v>127</v>
      </c>
      <c r="MQX33" s="149"/>
      <c r="MQY33" s="149">
        <v>500</v>
      </c>
      <c r="MQZ33" s="151" t="s">
        <v>460</v>
      </c>
      <c r="MRA33" s="168" t="s">
        <v>127</v>
      </c>
      <c r="MRB33" s="149"/>
      <c r="MRC33" s="149">
        <v>500</v>
      </c>
      <c r="MRD33" s="151" t="s">
        <v>460</v>
      </c>
      <c r="MRE33" s="168" t="s">
        <v>127</v>
      </c>
      <c r="MRF33" s="149"/>
      <c r="MRG33" s="149">
        <v>500</v>
      </c>
      <c r="MRH33" s="151" t="s">
        <v>460</v>
      </c>
      <c r="MRI33" s="168" t="s">
        <v>127</v>
      </c>
      <c r="MRJ33" s="149"/>
      <c r="MRK33" s="149">
        <v>500</v>
      </c>
      <c r="MRL33" s="151" t="s">
        <v>460</v>
      </c>
      <c r="MRM33" s="168" t="s">
        <v>127</v>
      </c>
      <c r="MRN33" s="149"/>
      <c r="MRO33" s="149">
        <v>500</v>
      </c>
      <c r="MRP33" s="151" t="s">
        <v>460</v>
      </c>
      <c r="MRQ33" s="168" t="s">
        <v>127</v>
      </c>
      <c r="MRR33" s="149"/>
      <c r="MRS33" s="149">
        <v>500</v>
      </c>
      <c r="MRT33" s="151" t="s">
        <v>460</v>
      </c>
      <c r="MRU33" s="168" t="s">
        <v>127</v>
      </c>
      <c r="MRV33" s="149"/>
      <c r="MRW33" s="149">
        <v>500</v>
      </c>
      <c r="MRX33" s="151" t="s">
        <v>460</v>
      </c>
      <c r="MRY33" s="168" t="s">
        <v>127</v>
      </c>
      <c r="MRZ33" s="149"/>
      <c r="MSA33" s="149">
        <v>500</v>
      </c>
      <c r="MSB33" s="151" t="s">
        <v>460</v>
      </c>
      <c r="MSC33" s="168" t="s">
        <v>127</v>
      </c>
      <c r="MSD33" s="149"/>
      <c r="MSE33" s="149">
        <v>500</v>
      </c>
      <c r="MSF33" s="151" t="s">
        <v>460</v>
      </c>
      <c r="MSG33" s="168" t="s">
        <v>127</v>
      </c>
      <c r="MSH33" s="149"/>
      <c r="MSI33" s="149">
        <v>500</v>
      </c>
      <c r="MSJ33" s="151" t="s">
        <v>460</v>
      </c>
      <c r="MSK33" s="168" t="s">
        <v>127</v>
      </c>
      <c r="MSL33" s="149"/>
      <c r="MSM33" s="149">
        <v>500</v>
      </c>
      <c r="MSN33" s="151" t="s">
        <v>460</v>
      </c>
      <c r="MSO33" s="168" t="s">
        <v>127</v>
      </c>
      <c r="MSP33" s="149"/>
      <c r="MSQ33" s="149">
        <v>500</v>
      </c>
      <c r="MSR33" s="151" t="s">
        <v>460</v>
      </c>
      <c r="MSS33" s="168" t="s">
        <v>127</v>
      </c>
      <c r="MST33" s="149"/>
      <c r="MSU33" s="149">
        <v>500</v>
      </c>
      <c r="MSV33" s="151" t="s">
        <v>460</v>
      </c>
      <c r="MSW33" s="168" t="s">
        <v>127</v>
      </c>
      <c r="MSX33" s="149"/>
      <c r="MSY33" s="149">
        <v>500</v>
      </c>
      <c r="MSZ33" s="151" t="s">
        <v>460</v>
      </c>
      <c r="MTA33" s="168" t="s">
        <v>127</v>
      </c>
      <c r="MTB33" s="149"/>
      <c r="MTC33" s="149">
        <v>500</v>
      </c>
      <c r="MTD33" s="151" t="s">
        <v>460</v>
      </c>
      <c r="MTE33" s="168" t="s">
        <v>127</v>
      </c>
      <c r="MTF33" s="149"/>
      <c r="MTG33" s="149">
        <v>500</v>
      </c>
      <c r="MTH33" s="151" t="s">
        <v>460</v>
      </c>
      <c r="MTI33" s="168" t="s">
        <v>127</v>
      </c>
      <c r="MTJ33" s="149"/>
      <c r="MTK33" s="149">
        <v>500</v>
      </c>
      <c r="MTL33" s="151" t="s">
        <v>460</v>
      </c>
      <c r="MTM33" s="168" t="s">
        <v>127</v>
      </c>
      <c r="MTN33" s="149"/>
      <c r="MTO33" s="149">
        <v>500</v>
      </c>
      <c r="MTP33" s="151" t="s">
        <v>460</v>
      </c>
      <c r="MTQ33" s="168" t="s">
        <v>127</v>
      </c>
      <c r="MTR33" s="149"/>
      <c r="MTS33" s="149">
        <v>500</v>
      </c>
      <c r="MTT33" s="151" t="s">
        <v>460</v>
      </c>
      <c r="MTU33" s="168" t="s">
        <v>127</v>
      </c>
      <c r="MTV33" s="149"/>
      <c r="MTW33" s="149">
        <v>500</v>
      </c>
      <c r="MTX33" s="151" t="s">
        <v>460</v>
      </c>
      <c r="MTY33" s="168" t="s">
        <v>127</v>
      </c>
      <c r="MTZ33" s="149"/>
      <c r="MUA33" s="149">
        <v>500</v>
      </c>
      <c r="MUB33" s="151" t="s">
        <v>460</v>
      </c>
      <c r="MUC33" s="168" t="s">
        <v>127</v>
      </c>
      <c r="MUD33" s="149"/>
      <c r="MUE33" s="149">
        <v>500</v>
      </c>
      <c r="MUF33" s="151" t="s">
        <v>460</v>
      </c>
      <c r="MUG33" s="168" t="s">
        <v>127</v>
      </c>
      <c r="MUH33" s="149"/>
      <c r="MUI33" s="149">
        <v>500</v>
      </c>
      <c r="MUJ33" s="151" t="s">
        <v>460</v>
      </c>
      <c r="MUK33" s="168" t="s">
        <v>127</v>
      </c>
      <c r="MUL33" s="149"/>
      <c r="MUM33" s="149">
        <v>500</v>
      </c>
      <c r="MUN33" s="151" t="s">
        <v>460</v>
      </c>
      <c r="MUO33" s="168" t="s">
        <v>127</v>
      </c>
      <c r="MUP33" s="149"/>
      <c r="MUQ33" s="149">
        <v>500</v>
      </c>
      <c r="MUR33" s="151" t="s">
        <v>460</v>
      </c>
      <c r="MUS33" s="168" t="s">
        <v>127</v>
      </c>
      <c r="MUT33" s="149"/>
      <c r="MUU33" s="149">
        <v>500</v>
      </c>
      <c r="MUV33" s="151" t="s">
        <v>460</v>
      </c>
      <c r="MUW33" s="168" t="s">
        <v>127</v>
      </c>
      <c r="MUX33" s="149"/>
      <c r="MUY33" s="149">
        <v>500</v>
      </c>
      <c r="MUZ33" s="151" t="s">
        <v>460</v>
      </c>
      <c r="MVA33" s="168" t="s">
        <v>127</v>
      </c>
      <c r="MVB33" s="149"/>
      <c r="MVC33" s="149">
        <v>500</v>
      </c>
      <c r="MVD33" s="151" t="s">
        <v>460</v>
      </c>
      <c r="MVE33" s="168" t="s">
        <v>127</v>
      </c>
      <c r="MVF33" s="149"/>
      <c r="MVG33" s="149">
        <v>500</v>
      </c>
      <c r="MVH33" s="151" t="s">
        <v>460</v>
      </c>
      <c r="MVI33" s="168" t="s">
        <v>127</v>
      </c>
      <c r="MVJ33" s="149"/>
      <c r="MVK33" s="149">
        <v>500</v>
      </c>
      <c r="MVL33" s="151" t="s">
        <v>460</v>
      </c>
      <c r="MVM33" s="168" t="s">
        <v>127</v>
      </c>
      <c r="MVN33" s="149"/>
      <c r="MVO33" s="149">
        <v>500</v>
      </c>
      <c r="MVP33" s="151" t="s">
        <v>460</v>
      </c>
      <c r="MVQ33" s="168" t="s">
        <v>127</v>
      </c>
      <c r="MVR33" s="149"/>
      <c r="MVS33" s="149">
        <v>500</v>
      </c>
      <c r="MVT33" s="151" t="s">
        <v>460</v>
      </c>
      <c r="MVU33" s="168" t="s">
        <v>127</v>
      </c>
      <c r="MVV33" s="149"/>
      <c r="MVW33" s="149">
        <v>500</v>
      </c>
      <c r="MVX33" s="151" t="s">
        <v>460</v>
      </c>
      <c r="MVY33" s="168" t="s">
        <v>127</v>
      </c>
      <c r="MVZ33" s="149"/>
      <c r="MWA33" s="149">
        <v>500</v>
      </c>
      <c r="MWB33" s="151" t="s">
        <v>460</v>
      </c>
      <c r="MWC33" s="168" t="s">
        <v>127</v>
      </c>
      <c r="MWD33" s="149"/>
      <c r="MWE33" s="149">
        <v>500</v>
      </c>
      <c r="MWF33" s="151" t="s">
        <v>460</v>
      </c>
      <c r="MWG33" s="168" t="s">
        <v>127</v>
      </c>
      <c r="MWH33" s="149"/>
      <c r="MWI33" s="149">
        <v>500</v>
      </c>
      <c r="MWJ33" s="151" t="s">
        <v>460</v>
      </c>
      <c r="MWK33" s="168" t="s">
        <v>127</v>
      </c>
      <c r="MWL33" s="149"/>
      <c r="MWM33" s="149">
        <v>500</v>
      </c>
      <c r="MWN33" s="151" t="s">
        <v>460</v>
      </c>
      <c r="MWO33" s="168" t="s">
        <v>127</v>
      </c>
      <c r="MWP33" s="149"/>
      <c r="MWQ33" s="149">
        <v>500</v>
      </c>
      <c r="MWR33" s="151" t="s">
        <v>460</v>
      </c>
      <c r="MWS33" s="168" t="s">
        <v>127</v>
      </c>
      <c r="MWT33" s="149"/>
      <c r="MWU33" s="149">
        <v>500</v>
      </c>
      <c r="MWV33" s="151" t="s">
        <v>460</v>
      </c>
      <c r="MWW33" s="168" t="s">
        <v>127</v>
      </c>
      <c r="MWX33" s="149"/>
      <c r="MWY33" s="149">
        <v>500</v>
      </c>
      <c r="MWZ33" s="151" t="s">
        <v>460</v>
      </c>
      <c r="MXA33" s="168" t="s">
        <v>127</v>
      </c>
      <c r="MXB33" s="149"/>
      <c r="MXC33" s="149">
        <v>500</v>
      </c>
      <c r="MXD33" s="151" t="s">
        <v>460</v>
      </c>
      <c r="MXE33" s="168" t="s">
        <v>127</v>
      </c>
      <c r="MXF33" s="149"/>
      <c r="MXG33" s="149">
        <v>500</v>
      </c>
      <c r="MXH33" s="151" t="s">
        <v>460</v>
      </c>
      <c r="MXI33" s="168" t="s">
        <v>127</v>
      </c>
      <c r="MXJ33" s="149"/>
      <c r="MXK33" s="149">
        <v>500</v>
      </c>
      <c r="MXL33" s="151" t="s">
        <v>460</v>
      </c>
      <c r="MXM33" s="168" t="s">
        <v>127</v>
      </c>
      <c r="MXN33" s="149"/>
      <c r="MXO33" s="149">
        <v>500</v>
      </c>
      <c r="MXP33" s="151" t="s">
        <v>460</v>
      </c>
      <c r="MXQ33" s="168" t="s">
        <v>127</v>
      </c>
      <c r="MXR33" s="149"/>
      <c r="MXS33" s="149">
        <v>500</v>
      </c>
      <c r="MXT33" s="151" t="s">
        <v>460</v>
      </c>
      <c r="MXU33" s="168" t="s">
        <v>127</v>
      </c>
      <c r="MXV33" s="149"/>
      <c r="MXW33" s="149">
        <v>500</v>
      </c>
      <c r="MXX33" s="151" t="s">
        <v>460</v>
      </c>
      <c r="MXY33" s="168" t="s">
        <v>127</v>
      </c>
      <c r="MXZ33" s="149"/>
      <c r="MYA33" s="149">
        <v>500</v>
      </c>
      <c r="MYB33" s="151" t="s">
        <v>460</v>
      </c>
      <c r="MYC33" s="168" t="s">
        <v>127</v>
      </c>
      <c r="MYD33" s="149"/>
      <c r="MYE33" s="149">
        <v>500</v>
      </c>
      <c r="MYF33" s="151" t="s">
        <v>460</v>
      </c>
      <c r="MYG33" s="168" t="s">
        <v>127</v>
      </c>
      <c r="MYH33" s="149"/>
      <c r="MYI33" s="149">
        <v>500</v>
      </c>
      <c r="MYJ33" s="151" t="s">
        <v>460</v>
      </c>
      <c r="MYK33" s="168" t="s">
        <v>127</v>
      </c>
      <c r="MYL33" s="149"/>
      <c r="MYM33" s="149">
        <v>500</v>
      </c>
      <c r="MYN33" s="151" t="s">
        <v>460</v>
      </c>
      <c r="MYO33" s="168" t="s">
        <v>127</v>
      </c>
      <c r="MYP33" s="149"/>
      <c r="MYQ33" s="149">
        <v>500</v>
      </c>
      <c r="MYR33" s="151" t="s">
        <v>460</v>
      </c>
      <c r="MYS33" s="168" t="s">
        <v>127</v>
      </c>
      <c r="MYT33" s="149"/>
      <c r="MYU33" s="149">
        <v>500</v>
      </c>
      <c r="MYV33" s="151" t="s">
        <v>460</v>
      </c>
      <c r="MYW33" s="168" t="s">
        <v>127</v>
      </c>
      <c r="MYX33" s="149"/>
      <c r="MYY33" s="149">
        <v>500</v>
      </c>
      <c r="MYZ33" s="151" t="s">
        <v>460</v>
      </c>
      <c r="MZA33" s="168" t="s">
        <v>127</v>
      </c>
      <c r="MZB33" s="149"/>
      <c r="MZC33" s="149">
        <v>500</v>
      </c>
      <c r="MZD33" s="151" t="s">
        <v>460</v>
      </c>
      <c r="MZE33" s="168" t="s">
        <v>127</v>
      </c>
      <c r="MZF33" s="149"/>
      <c r="MZG33" s="149">
        <v>500</v>
      </c>
      <c r="MZH33" s="151" t="s">
        <v>460</v>
      </c>
      <c r="MZI33" s="168" t="s">
        <v>127</v>
      </c>
      <c r="MZJ33" s="149"/>
      <c r="MZK33" s="149">
        <v>500</v>
      </c>
      <c r="MZL33" s="151" t="s">
        <v>460</v>
      </c>
      <c r="MZM33" s="168" t="s">
        <v>127</v>
      </c>
      <c r="MZN33" s="149"/>
      <c r="MZO33" s="149">
        <v>500</v>
      </c>
      <c r="MZP33" s="151" t="s">
        <v>460</v>
      </c>
      <c r="MZQ33" s="168" t="s">
        <v>127</v>
      </c>
      <c r="MZR33" s="149"/>
      <c r="MZS33" s="149">
        <v>500</v>
      </c>
      <c r="MZT33" s="151" t="s">
        <v>460</v>
      </c>
      <c r="MZU33" s="168" t="s">
        <v>127</v>
      </c>
      <c r="MZV33" s="149"/>
      <c r="MZW33" s="149">
        <v>500</v>
      </c>
      <c r="MZX33" s="151" t="s">
        <v>460</v>
      </c>
      <c r="MZY33" s="168" t="s">
        <v>127</v>
      </c>
      <c r="MZZ33" s="149"/>
      <c r="NAA33" s="149">
        <v>500</v>
      </c>
      <c r="NAB33" s="151" t="s">
        <v>460</v>
      </c>
      <c r="NAC33" s="168" t="s">
        <v>127</v>
      </c>
      <c r="NAD33" s="149"/>
      <c r="NAE33" s="149">
        <v>500</v>
      </c>
      <c r="NAF33" s="151" t="s">
        <v>460</v>
      </c>
      <c r="NAG33" s="168" t="s">
        <v>127</v>
      </c>
      <c r="NAH33" s="149"/>
      <c r="NAI33" s="149">
        <v>500</v>
      </c>
      <c r="NAJ33" s="151" t="s">
        <v>460</v>
      </c>
      <c r="NAK33" s="168" t="s">
        <v>127</v>
      </c>
      <c r="NAL33" s="149"/>
      <c r="NAM33" s="149">
        <v>500</v>
      </c>
      <c r="NAN33" s="151" t="s">
        <v>460</v>
      </c>
      <c r="NAO33" s="168" t="s">
        <v>127</v>
      </c>
      <c r="NAP33" s="149"/>
      <c r="NAQ33" s="149">
        <v>500</v>
      </c>
      <c r="NAR33" s="151" t="s">
        <v>460</v>
      </c>
      <c r="NAS33" s="168" t="s">
        <v>127</v>
      </c>
      <c r="NAT33" s="149"/>
      <c r="NAU33" s="149">
        <v>500</v>
      </c>
      <c r="NAV33" s="151" t="s">
        <v>460</v>
      </c>
      <c r="NAW33" s="168" t="s">
        <v>127</v>
      </c>
      <c r="NAX33" s="149"/>
      <c r="NAY33" s="149">
        <v>500</v>
      </c>
      <c r="NAZ33" s="151" t="s">
        <v>460</v>
      </c>
      <c r="NBA33" s="168" t="s">
        <v>127</v>
      </c>
      <c r="NBB33" s="149"/>
      <c r="NBC33" s="149">
        <v>500</v>
      </c>
      <c r="NBD33" s="151" t="s">
        <v>460</v>
      </c>
      <c r="NBE33" s="168" t="s">
        <v>127</v>
      </c>
      <c r="NBF33" s="149"/>
      <c r="NBG33" s="149">
        <v>500</v>
      </c>
      <c r="NBH33" s="151" t="s">
        <v>460</v>
      </c>
      <c r="NBI33" s="168" t="s">
        <v>127</v>
      </c>
      <c r="NBJ33" s="149"/>
      <c r="NBK33" s="149">
        <v>500</v>
      </c>
      <c r="NBL33" s="151" t="s">
        <v>460</v>
      </c>
      <c r="NBM33" s="168" t="s">
        <v>127</v>
      </c>
      <c r="NBN33" s="149"/>
      <c r="NBO33" s="149">
        <v>500</v>
      </c>
      <c r="NBP33" s="151" t="s">
        <v>460</v>
      </c>
      <c r="NBQ33" s="168" t="s">
        <v>127</v>
      </c>
      <c r="NBR33" s="149"/>
      <c r="NBS33" s="149">
        <v>500</v>
      </c>
      <c r="NBT33" s="151" t="s">
        <v>460</v>
      </c>
      <c r="NBU33" s="168" t="s">
        <v>127</v>
      </c>
      <c r="NBV33" s="149"/>
      <c r="NBW33" s="149">
        <v>500</v>
      </c>
      <c r="NBX33" s="151" t="s">
        <v>460</v>
      </c>
      <c r="NBY33" s="168" t="s">
        <v>127</v>
      </c>
      <c r="NBZ33" s="149"/>
      <c r="NCA33" s="149">
        <v>500</v>
      </c>
      <c r="NCB33" s="151" t="s">
        <v>460</v>
      </c>
      <c r="NCC33" s="168" t="s">
        <v>127</v>
      </c>
      <c r="NCD33" s="149"/>
      <c r="NCE33" s="149">
        <v>500</v>
      </c>
      <c r="NCF33" s="151" t="s">
        <v>460</v>
      </c>
      <c r="NCG33" s="168" t="s">
        <v>127</v>
      </c>
      <c r="NCH33" s="149"/>
      <c r="NCI33" s="149">
        <v>500</v>
      </c>
      <c r="NCJ33" s="151" t="s">
        <v>460</v>
      </c>
      <c r="NCK33" s="168" t="s">
        <v>127</v>
      </c>
      <c r="NCL33" s="149"/>
      <c r="NCM33" s="149">
        <v>500</v>
      </c>
      <c r="NCN33" s="151" t="s">
        <v>460</v>
      </c>
      <c r="NCO33" s="168" t="s">
        <v>127</v>
      </c>
      <c r="NCP33" s="149"/>
      <c r="NCQ33" s="149">
        <v>500</v>
      </c>
      <c r="NCR33" s="151" t="s">
        <v>460</v>
      </c>
      <c r="NCS33" s="168" t="s">
        <v>127</v>
      </c>
      <c r="NCT33" s="149"/>
      <c r="NCU33" s="149">
        <v>500</v>
      </c>
      <c r="NCV33" s="151" t="s">
        <v>460</v>
      </c>
      <c r="NCW33" s="168" t="s">
        <v>127</v>
      </c>
      <c r="NCX33" s="149"/>
      <c r="NCY33" s="149">
        <v>500</v>
      </c>
      <c r="NCZ33" s="151" t="s">
        <v>460</v>
      </c>
      <c r="NDA33" s="168" t="s">
        <v>127</v>
      </c>
      <c r="NDB33" s="149"/>
      <c r="NDC33" s="149">
        <v>500</v>
      </c>
      <c r="NDD33" s="151" t="s">
        <v>460</v>
      </c>
      <c r="NDE33" s="168" t="s">
        <v>127</v>
      </c>
      <c r="NDF33" s="149"/>
      <c r="NDG33" s="149">
        <v>500</v>
      </c>
      <c r="NDH33" s="151" t="s">
        <v>460</v>
      </c>
      <c r="NDI33" s="168" t="s">
        <v>127</v>
      </c>
      <c r="NDJ33" s="149"/>
      <c r="NDK33" s="149">
        <v>500</v>
      </c>
      <c r="NDL33" s="151" t="s">
        <v>460</v>
      </c>
      <c r="NDM33" s="168" t="s">
        <v>127</v>
      </c>
      <c r="NDN33" s="149"/>
      <c r="NDO33" s="149">
        <v>500</v>
      </c>
      <c r="NDP33" s="151" t="s">
        <v>460</v>
      </c>
      <c r="NDQ33" s="168" t="s">
        <v>127</v>
      </c>
      <c r="NDR33" s="149"/>
      <c r="NDS33" s="149">
        <v>500</v>
      </c>
      <c r="NDT33" s="151" t="s">
        <v>460</v>
      </c>
      <c r="NDU33" s="168" t="s">
        <v>127</v>
      </c>
      <c r="NDV33" s="149"/>
      <c r="NDW33" s="149">
        <v>500</v>
      </c>
      <c r="NDX33" s="151" t="s">
        <v>460</v>
      </c>
      <c r="NDY33" s="168" t="s">
        <v>127</v>
      </c>
      <c r="NDZ33" s="149"/>
      <c r="NEA33" s="149">
        <v>500</v>
      </c>
      <c r="NEB33" s="151" t="s">
        <v>460</v>
      </c>
      <c r="NEC33" s="168" t="s">
        <v>127</v>
      </c>
      <c r="NED33" s="149"/>
      <c r="NEE33" s="149">
        <v>500</v>
      </c>
      <c r="NEF33" s="151" t="s">
        <v>460</v>
      </c>
      <c r="NEG33" s="168" t="s">
        <v>127</v>
      </c>
      <c r="NEH33" s="149"/>
      <c r="NEI33" s="149">
        <v>500</v>
      </c>
      <c r="NEJ33" s="151" t="s">
        <v>460</v>
      </c>
      <c r="NEK33" s="168" t="s">
        <v>127</v>
      </c>
      <c r="NEL33" s="149"/>
      <c r="NEM33" s="149">
        <v>500</v>
      </c>
      <c r="NEN33" s="151" t="s">
        <v>460</v>
      </c>
      <c r="NEO33" s="168" t="s">
        <v>127</v>
      </c>
      <c r="NEP33" s="149"/>
      <c r="NEQ33" s="149">
        <v>500</v>
      </c>
      <c r="NER33" s="151" t="s">
        <v>460</v>
      </c>
      <c r="NES33" s="168" t="s">
        <v>127</v>
      </c>
      <c r="NET33" s="149"/>
      <c r="NEU33" s="149">
        <v>500</v>
      </c>
      <c r="NEV33" s="151" t="s">
        <v>460</v>
      </c>
      <c r="NEW33" s="168" t="s">
        <v>127</v>
      </c>
      <c r="NEX33" s="149"/>
      <c r="NEY33" s="149">
        <v>500</v>
      </c>
      <c r="NEZ33" s="151" t="s">
        <v>460</v>
      </c>
      <c r="NFA33" s="168" t="s">
        <v>127</v>
      </c>
      <c r="NFB33" s="149"/>
      <c r="NFC33" s="149">
        <v>500</v>
      </c>
      <c r="NFD33" s="151" t="s">
        <v>460</v>
      </c>
      <c r="NFE33" s="168" t="s">
        <v>127</v>
      </c>
      <c r="NFF33" s="149"/>
      <c r="NFG33" s="149">
        <v>500</v>
      </c>
      <c r="NFH33" s="151" t="s">
        <v>460</v>
      </c>
      <c r="NFI33" s="168" t="s">
        <v>127</v>
      </c>
      <c r="NFJ33" s="149"/>
      <c r="NFK33" s="149">
        <v>500</v>
      </c>
      <c r="NFL33" s="151" t="s">
        <v>460</v>
      </c>
      <c r="NFM33" s="168" t="s">
        <v>127</v>
      </c>
      <c r="NFN33" s="149"/>
      <c r="NFO33" s="149">
        <v>500</v>
      </c>
      <c r="NFP33" s="151" t="s">
        <v>460</v>
      </c>
      <c r="NFQ33" s="168" t="s">
        <v>127</v>
      </c>
      <c r="NFR33" s="149"/>
      <c r="NFS33" s="149">
        <v>500</v>
      </c>
      <c r="NFT33" s="151" t="s">
        <v>460</v>
      </c>
      <c r="NFU33" s="168" t="s">
        <v>127</v>
      </c>
      <c r="NFV33" s="149"/>
      <c r="NFW33" s="149">
        <v>500</v>
      </c>
      <c r="NFX33" s="151" t="s">
        <v>460</v>
      </c>
      <c r="NFY33" s="168" t="s">
        <v>127</v>
      </c>
      <c r="NFZ33" s="149"/>
      <c r="NGA33" s="149">
        <v>500</v>
      </c>
      <c r="NGB33" s="151" t="s">
        <v>460</v>
      </c>
      <c r="NGC33" s="168" t="s">
        <v>127</v>
      </c>
      <c r="NGD33" s="149"/>
      <c r="NGE33" s="149">
        <v>500</v>
      </c>
      <c r="NGF33" s="151" t="s">
        <v>460</v>
      </c>
      <c r="NGG33" s="168" t="s">
        <v>127</v>
      </c>
      <c r="NGH33" s="149"/>
      <c r="NGI33" s="149">
        <v>500</v>
      </c>
      <c r="NGJ33" s="151" t="s">
        <v>460</v>
      </c>
      <c r="NGK33" s="168" t="s">
        <v>127</v>
      </c>
      <c r="NGL33" s="149"/>
      <c r="NGM33" s="149">
        <v>500</v>
      </c>
      <c r="NGN33" s="151" t="s">
        <v>460</v>
      </c>
      <c r="NGO33" s="168" t="s">
        <v>127</v>
      </c>
      <c r="NGP33" s="149"/>
      <c r="NGQ33" s="149">
        <v>500</v>
      </c>
      <c r="NGR33" s="151" t="s">
        <v>460</v>
      </c>
      <c r="NGS33" s="168" t="s">
        <v>127</v>
      </c>
      <c r="NGT33" s="149"/>
      <c r="NGU33" s="149">
        <v>500</v>
      </c>
      <c r="NGV33" s="151" t="s">
        <v>460</v>
      </c>
      <c r="NGW33" s="168" t="s">
        <v>127</v>
      </c>
      <c r="NGX33" s="149"/>
      <c r="NGY33" s="149">
        <v>500</v>
      </c>
      <c r="NGZ33" s="151" t="s">
        <v>460</v>
      </c>
      <c r="NHA33" s="168" t="s">
        <v>127</v>
      </c>
      <c r="NHB33" s="149"/>
      <c r="NHC33" s="149">
        <v>500</v>
      </c>
      <c r="NHD33" s="151" t="s">
        <v>460</v>
      </c>
      <c r="NHE33" s="168" t="s">
        <v>127</v>
      </c>
      <c r="NHF33" s="149"/>
      <c r="NHG33" s="149">
        <v>500</v>
      </c>
      <c r="NHH33" s="151" t="s">
        <v>460</v>
      </c>
      <c r="NHI33" s="168" t="s">
        <v>127</v>
      </c>
      <c r="NHJ33" s="149"/>
      <c r="NHK33" s="149">
        <v>500</v>
      </c>
      <c r="NHL33" s="151" t="s">
        <v>460</v>
      </c>
      <c r="NHM33" s="168" t="s">
        <v>127</v>
      </c>
      <c r="NHN33" s="149"/>
      <c r="NHO33" s="149">
        <v>500</v>
      </c>
      <c r="NHP33" s="151" t="s">
        <v>460</v>
      </c>
      <c r="NHQ33" s="168" t="s">
        <v>127</v>
      </c>
      <c r="NHR33" s="149"/>
      <c r="NHS33" s="149">
        <v>500</v>
      </c>
      <c r="NHT33" s="151" t="s">
        <v>460</v>
      </c>
      <c r="NHU33" s="168" t="s">
        <v>127</v>
      </c>
      <c r="NHV33" s="149"/>
      <c r="NHW33" s="149">
        <v>500</v>
      </c>
      <c r="NHX33" s="151" t="s">
        <v>460</v>
      </c>
      <c r="NHY33" s="168" t="s">
        <v>127</v>
      </c>
      <c r="NHZ33" s="149"/>
      <c r="NIA33" s="149">
        <v>500</v>
      </c>
      <c r="NIB33" s="151" t="s">
        <v>460</v>
      </c>
      <c r="NIC33" s="168" t="s">
        <v>127</v>
      </c>
      <c r="NID33" s="149"/>
      <c r="NIE33" s="149">
        <v>500</v>
      </c>
      <c r="NIF33" s="151" t="s">
        <v>460</v>
      </c>
      <c r="NIG33" s="168" t="s">
        <v>127</v>
      </c>
      <c r="NIH33" s="149"/>
      <c r="NII33" s="149">
        <v>500</v>
      </c>
      <c r="NIJ33" s="151" t="s">
        <v>460</v>
      </c>
      <c r="NIK33" s="168" t="s">
        <v>127</v>
      </c>
      <c r="NIL33" s="149"/>
      <c r="NIM33" s="149">
        <v>500</v>
      </c>
      <c r="NIN33" s="151" t="s">
        <v>460</v>
      </c>
      <c r="NIO33" s="168" t="s">
        <v>127</v>
      </c>
      <c r="NIP33" s="149"/>
      <c r="NIQ33" s="149">
        <v>500</v>
      </c>
      <c r="NIR33" s="151" t="s">
        <v>460</v>
      </c>
      <c r="NIS33" s="168" t="s">
        <v>127</v>
      </c>
      <c r="NIT33" s="149"/>
      <c r="NIU33" s="149">
        <v>500</v>
      </c>
      <c r="NIV33" s="151" t="s">
        <v>460</v>
      </c>
      <c r="NIW33" s="168" t="s">
        <v>127</v>
      </c>
      <c r="NIX33" s="149"/>
      <c r="NIY33" s="149">
        <v>500</v>
      </c>
      <c r="NIZ33" s="151" t="s">
        <v>460</v>
      </c>
      <c r="NJA33" s="168" t="s">
        <v>127</v>
      </c>
      <c r="NJB33" s="149"/>
      <c r="NJC33" s="149">
        <v>500</v>
      </c>
      <c r="NJD33" s="151" t="s">
        <v>460</v>
      </c>
      <c r="NJE33" s="168" t="s">
        <v>127</v>
      </c>
      <c r="NJF33" s="149"/>
      <c r="NJG33" s="149">
        <v>500</v>
      </c>
      <c r="NJH33" s="151" t="s">
        <v>460</v>
      </c>
      <c r="NJI33" s="168" t="s">
        <v>127</v>
      </c>
      <c r="NJJ33" s="149"/>
      <c r="NJK33" s="149">
        <v>500</v>
      </c>
      <c r="NJL33" s="151" t="s">
        <v>460</v>
      </c>
      <c r="NJM33" s="168" t="s">
        <v>127</v>
      </c>
      <c r="NJN33" s="149"/>
      <c r="NJO33" s="149">
        <v>500</v>
      </c>
      <c r="NJP33" s="151" t="s">
        <v>460</v>
      </c>
      <c r="NJQ33" s="168" t="s">
        <v>127</v>
      </c>
      <c r="NJR33" s="149"/>
      <c r="NJS33" s="149">
        <v>500</v>
      </c>
      <c r="NJT33" s="151" t="s">
        <v>460</v>
      </c>
      <c r="NJU33" s="168" t="s">
        <v>127</v>
      </c>
      <c r="NJV33" s="149"/>
      <c r="NJW33" s="149">
        <v>500</v>
      </c>
      <c r="NJX33" s="151" t="s">
        <v>460</v>
      </c>
      <c r="NJY33" s="168" t="s">
        <v>127</v>
      </c>
      <c r="NJZ33" s="149"/>
      <c r="NKA33" s="149">
        <v>500</v>
      </c>
      <c r="NKB33" s="151" t="s">
        <v>460</v>
      </c>
      <c r="NKC33" s="168" t="s">
        <v>127</v>
      </c>
      <c r="NKD33" s="149"/>
      <c r="NKE33" s="149">
        <v>500</v>
      </c>
      <c r="NKF33" s="151" t="s">
        <v>460</v>
      </c>
      <c r="NKG33" s="168" t="s">
        <v>127</v>
      </c>
      <c r="NKH33" s="149"/>
      <c r="NKI33" s="149">
        <v>500</v>
      </c>
      <c r="NKJ33" s="151" t="s">
        <v>460</v>
      </c>
      <c r="NKK33" s="168" t="s">
        <v>127</v>
      </c>
      <c r="NKL33" s="149"/>
      <c r="NKM33" s="149">
        <v>500</v>
      </c>
      <c r="NKN33" s="151" t="s">
        <v>460</v>
      </c>
      <c r="NKO33" s="168" t="s">
        <v>127</v>
      </c>
      <c r="NKP33" s="149"/>
      <c r="NKQ33" s="149">
        <v>500</v>
      </c>
      <c r="NKR33" s="151" t="s">
        <v>460</v>
      </c>
      <c r="NKS33" s="168" t="s">
        <v>127</v>
      </c>
      <c r="NKT33" s="149"/>
      <c r="NKU33" s="149">
        <v>500</v>
      </c>
      <c r="NKV33" s="151" t="s">
        <v>460</v>
      </c>
      <c r="NKW33" s="168" t="s">
        <v>127</v>
      </c>
      <c r="NKX33" s="149"/>
      <c r="NKY33" s="149">
        <v>500</v>
      </c>
      <c r="NKZ33" s="151" t="s">
        <v>460</v>
      </c>
      <c r="NLA33" s="168" t="s">
        <v>127</v>
      </c>
      <c r="NLB33" s="149"/>
      <c r="NLC33" s="149">
        <v>500</v>
      </c>
      <c r="NLD33" s="151" t="s">
        <v>460</v>
      </c>
      <c r="NLE33" s="168" t="s">
        <v>127</v>
      </c>
      <c r="NLF33" s="149"/>
      <c r="NLG33" s="149">
        <v>500</v>
      </c>
      <c r="NLH33" s="151" t="s">
        <v>460</v>
      </c>
      <c r="NLI33" s="168" t="s">
        <v>127</v>
      </c>
      <c r="NLJ33" s="149"/>
      <c r="NLK33" s="149">
        <v>500</v>
      </c>
      <c r="NLL33" s="151" t="s">
        <v>460</v>
      </c>
      <c r="NLM33" s="168" t="s">
        <v>127</v>
      </c>
      <c r="NLN33" s="149"/>
      <c r="NLO33" s="149">
        <v>500</v>
      </c>
      <c r="NLP33" s="151" t="s">
        <v>460</v>
      </c>
      <c r="NLQ33" s="168" t="s">
        <v>127</v>
      </c>
      <c r="NLR33" s="149"/>
      <c r="NLS33" s="149">
        <v>500</v>
      </c>
      <c r="NLT33" s="151" t="s">
        <v>460</v>
      </c>
      <c r="NLU33" s="168" t="s">
        <v>127</v>
      </c>
      <c r="NLV33" s="149"/>
      <c r="NLW33" s="149">
        <v>500</v>
      </c>
      <c r="NLX33" s="151" t="s">
        <v>460</v>
      </c>
      <c r="NLY33" s="168" t="s">
        <v>127</v>
      </c>
      <c r="NLZ33" s="149"/>
      <c r="NMA33" s="149">
        <v>500</v>
      </c>
      <c r="NMB33" s="151" t="s">
        <v>460</v>
      </c>
      <c r="NMC33" s="168" t="s">
        <v>127</v>
      </c>
      <c r="NMD33" s="149"/>
      <c r="NME33" s="149">
        <v>500</v>
      </c>
      <c r="NMF33" s="151" t="s">
        <v>460</v>
      </c>
      <c r="NMG33" s="168" t="s">
        <v>127</v>
      </c>
      <c r="NMH33" s="149"/>
      <c r="NMI33" s="149">
        <v>500</v>
      </c>
      <c r="NMJ33" s="151" t="s">
        <v>460</v>
      </c>
      <c r="NMK33" s="168" t="s">
        <v>127</v>
      </c>
      <c r="NML33" s="149"/>
      <c r="NMM33" s="149">
        <v>500</v>
      </c>
      <c r="NMN33" s="151" t="s">
        <v>460</v>
      </c>
      <c r="NMO33" s="168" t="s">
        <v>127</v>
      </c>
      <c r="NMP33" s="149"/>
      <c r="NMQ33" s="149">
        <v>500</v>
      </c>
      <c r="NMR33" s="151" t="s">
        <v>460</v>
      </c>
      <c r="NMS33" s="168" t="s">
        <v>127</v>
      </c>
      <c r="NMT33" s="149"/>
      <c r="NMU33" s="149">
        <v>500</v>
      </c>
      <c r="NMV33" s="151" t="s">
        <v>460</v>
      </c>
      <c r="NMW33" s="168" t="s">
        <v>127</v>
      </c>
      <c r="NMX33" s="149"/>
      <c r="NMY33" s="149">
        <v>500</v>
      </c>
      <c r="NMZ33" s="151" t="s">
        <v>460</v>
      </c>
      <c r="NNA33" s="168" t="s">
        <v>127</v>
      </c>
      <c r="NNB33" s="149"/>
      <c r="NNC33" s="149">
        <v>500</v>
      </c>
      <c r="NND33" s="151" t="s">
        <v>460</v>
      </c>
      <c r="NNE33" s="168" t="s">
        <v>127</v>
      </c>
      <c r="NNF33" s="149"/>
      <c r="NNG33" s="149">
        <v>500</v>
      </c>
      <c r="NNH33" s="151" t="s">
        <v>460</v>
      </c>
      <c r="NNI33" s="168" t="s">
        <v>127</v>
      </c>
      <c r="NNJ33" s="149"/>
      <c r="NNK33" s="149">
        <v>500</v>
      </c>
      <c r="NNL33" s="151" t="s">
        <v>460</v>
      </c>
      <c r="NNM33" s="168" t="s">
        <v>127</v>
      </c>
      <c r="NNN33" s="149"/>
      <c r="NNO33" s="149">
        <v>500</v>
      </c>
      <c r="NNP33" s="151" t="s">
        <v>460</v>
      </c>
      <c r="NNQ33" s="168" t="s">
        <v>127</v>
      </c>
      <c r="NNR33" s="149"/>
      <c r="NNS33" s="149">
        <v>500</v>
      </c>
      <c r="NNT33" s="151" t="s">
        <v>460</v>
      </c>
      <c r="NNU33" s="168" t="s">
        <v>127</v>
      </c>
      <c r="NNV33" s="149"/>
      <c r="NNW33" s="149">
        <v>500</v>
      </c>
      <c r="NNX33" s="151" t="s">
        <v>460</v>
      </c>
      <c r="NNY33" s="168" t="s">
        <v>127</v>
      </c>
      <c r="NNZ33" s="149"/>
      <c r="NOA33" s="149">
        <v>500</v>
      </c>
      <c r="NOB33" s="151" t="s">
        <v>460</v>
      </c>
      <c r="NOC33" s="168" t="s">
        <v>127</v>
      </c>
      <c r="NOD33" s="149"/>
      <c r="NOE33" s="149">
        <v>500</v>
      </c>
      <c r="NOF33" s="151" t="s">
        <v>460</v>
      </c>
      <c r="NOG33" s="168" t="s">
        <v>127</v>
      </c>
      <c r="NOH33" s="149"/>
      <c r="NOI33" s="149">
        <v>500</v>
      </c>
      <c r="NOJ33" s="151" t="s">
        <v>460</v>
      </c>
      <c r="NOK33" s="168" t="s">
        <v>127</v>
      </c>
      <c r="NOL33" s="149"/>
      <c r="NOM33" s="149">
        <v>500</v>
      </c>
      <c r="NON33" s="151" t="s">
        <v>460</v>
      </c>
      <c r="NOO33" s="168" t="s">
        <v>127</v>
      </c>
      <c r="NOP33" s="149"/>
      <c r="NOQ33" s="149">
        <v>500</v>
      </c>
      <c r="NOR33" s="151" t="s">
        <v>460</v>
      </c>
      <c r="NOS33" s="168" t="s">
        <v>127</v>
      </c>
      <c r="NOT33" s="149"/>
      <c r="NOU33" s="149">
        <v>500</v>
      </c>
      <c r="NOV33" s="151" t="s">
        <v>460</v>
      </c>
      <c r="NOW33" s="168" t="s">
        <v>127</v>
      </c>
      <c r="NOX33" s="149"/>
      <c r="NOY33" s="149">
        <v>500</v>
      </c>
      <c r="NOZ33" s="151" t="s">
        <v>460</v>
      </c>
      <c r="NPA33" s="168" t="s">
        <v>127</v>
      </c>
      <c r="NPB33" s="149"/>
      <c r="NPC33" s="149">
        <v>500</v>
      </c>
      <c r="NPD33" s="151" t="s">
        <v>460</v>
      </c>
      <c r="NPE33" s="168" t="s">
        <v>127</v>
      </c>
      <c r="NPF33" s="149"/>
      <c r="NPG33" s="149">
        <v>500</v>
      </c>
      <c r="NPH33" s="151" t="s">
        <v>460</v>
      </c>
      <c r="NPI33" s="168" t="s">
        <v>127</v>
      </c>
      <c r="NPJ33" s="149"/>
      <c r="NPK33" s="149">
        <v>500</v>
      </c>
      <c r="NPL33" s="151" t="s">
        <v>460</v>
      </c>
      <c r="NPM33" s="168" t="s">
        <v>127</v>
      </c>
      <c r="NPN33" s="149"/>
      <c r="NPO33" s="149">
        <v>500</v>
      </c>
      <c r="NPP33" s="151" t="s">
        <v>460</v>
      </c>
      <c r="NPQ33" s="168" t="s">
        <v>127</v>
      </c>
      <c r="NPR33" s="149"/>
      <c r="NPS33" s="149">
        <v>500</v>
      </c>
      <c r="NPT33" s="151" t="s">
        <v>460</v>
      </c>
      <c r="NPU33" s="168" t="s">
        <v>127</v>
      </c>
      <c r="NPV33" s="149"/>
      <c r="NPW33" s="149">
        <v>500</v>
      </c>
      <c r="NPX33" s="151" t="s">
        <v>460</v>
      </c>
      <c r="NPY33" s="168" t="s">
        <v>127</v>
      </c>
      <c r="NPZ33" s="149"/>
      <c r="NQA33" s="149">
        <v>500</v>
      </c>
      <c r="NQB33" s="151" t="s">
        <v>460</v>
      </c>
      <c r="NQC33" s="168" t="s">
        <v>127</v>
      </c>
      <c r="NQD33" s="149"/>
      <c r="NQE33" s="149">
        <v>500</v>
      </c>
      <c r="NQF33" s="151" t="s">
        <v>460</v>
      </c>
      <c r="NQG33" s="168" t="s">
        <v>127</v>
      </c>
      <c r="NQH33" s="149"/>
      <c r="NQI33" s="149">
        <v>500</v>
      </c>
      <c r="NQJ33" s="151" t="s">
        <v>460</v>
      </c>
      <c r="NQK33" s="168" t="s">
        <v>127</v>
      </c>
      <c r="NQL33" s="149"/>
      <c r="NQM33" s="149">
        <v>500</v>
      </c>
      <c r="NQN33" s="151" t="s">
        <v>460</v>
      </c>
      <c r="NQO33" s="168" t="s">
        <v>127</v>
      </c>
      <c r="NQP33" s="149"/>
      <c r="NQQ33" s="149">
        <v>500</v>
      </c>
      <c r="NQR33" s="151" t="s">
        <v>460</v>
      </c>
      <c r="NQS33" s="168" t="s">
        <v>127</v>
      </c>
      <c r="NQT33" s="149"/>
      <c r="NQU33" s="149">
        <v>500</v>
      </c>
      <c r="NQV33" s="151" t="s">
        <v>460</v>
      </c>
      <c r="NQW33" s="168" t="s">
        <v>127</v>
      </c>
      <c r="NQX33" s="149"/>
      <c r="NQY33" s="149">
        <v>500</v>
      </c>
      <c r="NQZ33" s="151" t="s">
        <v>460</v>
      </c>
      <c r="NRA33" s="168" t="s">
        <v>127</v>
      </c>
      <c r="NRB33" s="149"/>
      <c r="NRC33" s="149">
        <v>500</v>
      </c>
      <c r="NRD33" s="151" t="s">
        <v>460</v>
      </c>
      <c r="NRE33" s="168" t="s">
        <v>127</v>
      </c>
      <c r="NRF33" s="149"/>
      <c r="NRG33" s="149">
        <v>500</v>
      </c>
      <c r="NRH33" s="151" t="s">
        <v>460</v>
      </c>
      <c r="NRI33" s="168" t="s">
        <v>127</v>
      </c>
      <c r="NRJ33" s="149"/>
      <c r="NRK33" s="149">
        <v>500</v>
      </c>
      <c r="NRL33" s="151" t="s">
        <v>460</v>
      </c>
      <c r="NRM33" s="168" t="s">
        <v>127</v>
      </c>
      <c r="NRN33" s="149"/>
      <c r="NRO33" s="149">
        <v>500</v>
      </c>
      <c r="NRP33" s="151" t="s">
        <v>460</v>
      </c>
      <c r="NRQ33" s="168" t="s">
        <v>127</v>
      </c>
      <c r="NRR33" s="149"/>
      <c r="NRS33" s="149">
        <v>500</v>
      </c>
      <c r="NRT33" s="151" t="s">
        <v>460</v>
      </c>
      <c r="NRU33" s="168" t="s">
        <v>127</v>
      </c>
      <c r="NRV33" s="149"/>
      <c r="NRW33" s="149">
        <v>500</v>
      </c>
      <c r="NRX33" s="151" t="s">
        <v>460</v>
      </c>
      <c r="NRY33" s="168" t="s">
        <v>127</v>
      </c>
      <c r="NRZ33" s="149"/>
      <c r="NSA33" s="149">
        <v>500</v>
      </c>
      <c r="NSB33" s="151" t="s">
        <v>460</v>
      </c>
      <c r="NSC33" s="168" t="s">
        <v>127</v>
      </c>
      <c r="NSD33" s="149"/>
      <c r="NSE33" s="149">
        <v>500</v>
      </c>
      <c r="NSF33" s="151" t="s">
        <v>460</v>
      </c>
      <c r="NSG33" s="168" t="s">
        <v>127</v>
      </c>
      <c r="NSH33" s="149"/>
      <c r="NSI33" s="149">
        <v>500</v>
      </c>
      <c r="NSJ33" s="151" t="s">
        <v>460</v>
      </c>
      <c r="NSK33" s="168" t="s">
        <v>127</v>
      </c>
      <c r="NSL33" s="149"/>
      <c r="NSM33" s="149">
        <v>500</v>
      </c>
      <c r="NSN33" s="151" t="s">
        <v>460</v>
      </c>
      <c r="NSO33" s="168" t="s">
        <v>127</v>
      </c>
      <c r="NSP33" s="149"/>
      <c r="NSQ33" s="149">
        <v>500</v>
      </c>
      <c r="NSR33" s="151" t="s">
        <v>460</v>
      </c>
      <c r="NSS33" s="168" t="s">
        <v>127</v>
      </c>
      <c r="NST33" s="149"/>
      <c r="NSU33" s="149">
        <v>500</v>
      </c>
      <c r="NSV33" s="151" t="s">
        <v>460</v>
      </c>
      <c r="NSW33" s="168" t="s">
        <v>127</v>
      </c>
      <c r="NSX33" s="149"/>
      <c r="NSY33" s="149">
        <v>500</v>
      </c>
      <c r="NSZ33" s="151" t="s">
        <v>460</v>
      </c>
      <c r="NTA33" s="168" t="s">
        <v>127</v>
      </c>
      <c r="NTB33" s="149"/>
      <c r="NTC33" s="149">
        <v>500</v>
      </c>
      <c r="NTD33" s="151" t="s">
        <v>460</v>
      </c>
      <c r="NTE33" s="168" t="s">
        <v>127</v>
      </c>
      <c r="NTF33" s="149"/>
      <c r="NTG33" s="149">
        <v>500</v>
      </c>
      <c r="NTH33" s="151" t="s">
        <v>460</v>
      </c>
      <c r="NTI33" s="168" t="s">
        <v>127</v>
      </c>
      <c r="NTJ33" s="149"/>
      <c r="NTK33" s="149">
        <v>500</v>
      </c>
      <c r="NTL33" s="151" t="s">
        <v>460</v>
      </c>
      <c r="NTM33" s="168" t="s">
        <v>127</v>
      </c>
      <c r="NTN33" s="149"/>
      <c r="NTO33" s="149">
        <v>500</v>
      </c>
      <c r="NTP33" s="151" t="s">
        <v>460</v>
      </c>
      <c r="NTQ33" s="168" t="s">
        <v>127</v>
      </c>
      <c r="NTR33" s="149"/>
      <c r="NTS33" s="149">
        <v>500</v>
      </c>
      <c r="NTT33" s="151" t="s">
        <v>460</v>
      </c>
      <c r="NTU33" s="168" t="s">
        <v>127</v>
      </c>
      <c r="NTV33" s="149"/>
      <c r="NTW33" s="149">
        <v>500</v>
      </c>
      <c r="NTX33" s="151" t="s">
        <v>460</v>
      </c>
      <c r="NTY33" s="168" t="s">
        <v>127</v>
      </c>
      <c r="NTZ33" s="149"/>
      <c r="NUA33" s="149">
        <v>500</v>
      </c>
      <c r="NUB33" s="151" t="s">
        <v>460</v>
      </c>
      <c r="NUC33" s="168" t="s">
        <v>127</v>
      </c>
      <c r="NUD33" s="149"/>
      <c r="NUE33" s="149">
        <v>500</v>
      </c>
      <c r="NUF33" s="151" t="s">
        <v>460</v>
      </c>
      <c r="NUG33" s="168" t="s">
        <v>127</v>
      </c>
      <c r="NUH33" s="149"/>
      <c r="NUI33" s="149">
        <v>500</v>
      </c>
      <c r="NUJ33" s="151" t="s">
        <v>460</v>
      </c>
      <c r="NUK33" s="168" t="s">
        <v>127</v>
      </c>
      <c r="NUL33" s="149"/>
      <c r="NUM33" s="149">
        <v>500</v>
      </c>
      <c r="NUN33" s="151" t="s">
        <v>460</v>
      </c>
      <c r="NUO33" s="168" t="s">
        <v>127</v>
      </c>
      <c r="NUP33" s="149"/>
      <c r="NUQ33" s="149">
        <v>500</v>
      </c>
      <c r="NUR33" s="151" t="s">
        <v>460</v>
      </c>
      <c r="NUS33" s="168" t="s">
        <v>127</v>
      </c>
      <c r="NUT33" s="149"/>
      <c r="NUU33" s="149">
        <v>500</v>
      </c>
      <c r="NUV33" s="151" t="s">
        <v>460</v>
      </c>
      <c r="NUW33" s="168" t="s">
        <v>127</v>
      </c>
      <c r="NUX33" s="149"/>
      <c r="NUY33" s="149">
        <v>500</v>
      </c>
      <c r="NUZ33" s="151" t="s">
        <v>460</v>
      </c>
      <c r="NVA33" s="168" t="s">
        <v>127</v>
      </c>
      <c r="NVB33" s="149"/>
      <c r="NVC33" s="149">
        <v>500</v>
      </c>
      <c r="NVD33" s="151" t="s">
        <v>460</v>
      </c>
      <c r="NVE33" s="168" t="s">
        <v>127</v>
      </c>
      <c r="NVF33" s="149"/>
      <c r="NVG33" s="149">
        <v>500</v>
      </c>
      <c r="NVH33" s="151" t="s">
        <v>460</v>
      </c>
      <c r="NVI33" s="168" t="s">
        <v>127</v>
      </c>
      <c r="NVJ33" s="149"/>
      <c r="NVK33" s="149">
        <v>500</v>
      </c>
      <c r="NVL33" s="151" t="s">
        <v>460</v>
      </c>
      <c r="NVM33" s="168" t="s">
        <v>127</v>
      </c>
      <c r="NVN33" s="149"/>
      <c r="NVO33" s="149">
        <v>500</v>
      </c>
      <c r="NVP33" s="151" t="s">
        <v>460</v>
      </c>
      <c r="NVQ33" s="168" t="s">
        <v>127</v>
      </c>
      <c r="NVR33" s="149"/>
      <c r="NVS33" s="149">
        <v>500</v>
      </c>
      <c r="NVT33" s="151" t="s">
        <v>460</v>
      </c>
      <c r="NVU33" s="168" t="s">
        <v>127</v>
      </c>
      <c r="NVV33" s="149"/>
      <c r="NVW33" s="149">
        <v>500</v>
      </c>
      <c r="NVX33" s="151" t="s">
        <v>460</v>
      </c>
      <c r="NVY33" s="168" t="s">
        <v>127</v>
      </c>
      <c r="NVZ33" s="149"/>
      <c r="NWA33" s="149">
        <v>500</v>
      </c>
      <c r="NWB33" s="151" t="s">
        <v>460</v>
      </c>
      <c r="NWC33" s="168" t="s">
        <v>127</v>
      </c>
      <c r="NWD33" s="149"/>
      <c r="NWE33" s="149">
        <v>500</v>
      </c>
      <c r="NWF33" s="151" t="s">
        <v>460</v>
      </c>
      <c r="NWG33" s="168" t="s">
        <v>127</v>
      </c>
      <c r="NWH33" s="149"/>
      <c r="NWI33" s="149">
        <v>500</v>
      </c>
      <c r="NWJ33" s="151" t="s">
        <v>460</v>
      </c>
      <c r="NWK33" s="168" t="s">
        <v>127</v>
      </c>
      <c r="NWL33" s="149"/>
      <c r="NWM33" s="149">
        <v>500</v>
      </c>
      <c r="NWN33" s="151" t="s">
        <v>460</v>
      </c>
      <c r="NWO33" s="168" t="s">
        <v>127</v>
      </c>
      <c r="NWP33" s="149"/>
      <c r="NWQ33" s="149">
        <v>500</v>
      </c>
      <c r="NWR33" s="151" t="s">
        <v>460</v>
      </c>
      <c r="NWS33" s="168" t="s">
        <v>127</v>
      </c>
      <c r="NWT33" s="149"/>
      <c r="NWU33" s="149">
        <v>500</v>
      </c>
      <c r="NWV33" s="151" t="s">
        <v>460</v>
      </c>
      <c r="NWW33" s="168" t="s">
        <v>127</v>
      </c>
      <c r="NWX33" s="149"/>
      <c r="NWY33" s="149">
        <v>500</v>
      </c>
      <c r="NWZ33" s="151" t="s">
        <v>460</v>
      </c>
      <c r="NXA33" s="168" t="s">
        <v>127</v>
      </c>
      <c r="NXB33" s="149"/>
      <c r="NXC33" s="149">
        <v>500</v>
      </c>
      <c r="NXD33" s="151" t="s">
        <v>460</v>
      </c>
      <c r="NXE33" s="168" t="s">
        <v>127</v>
      </c>
      <c r="NXF33" s="149"/>
      <c r="NXG33" s="149">
        <v>500</v>
      </c>
      <c r="NXH33" s="151" t="s">
        <v>460</v>
      </c>
      <c r="NXI33" s="168" t="s">
        <v>127</v>
      </c>
      <c r="NXJ33" s="149"/>
      <c r="NXK33" s="149">
        <v>500</v>
      </c>
      <c r="NXL33" s="151" t="s">
        <v>460</v>
      </c>
      <c r="NXM33" s="168" t="s">
        <v>127</v>
      </c>
      <c r="NXN33" s="149"/>
      <c r="NXO33" s="149">
        <v>500</v>
      </c>
      <c r="NXP33" s="151" t="s">
        <v>460</v>
      </c>
      <c r="NXQ33" s="168" t="s">
        <v>127</v>
      </c>
      <c r="NXR33" s="149"/>
      <c r="NXS33" s="149">
        <v>500</v>
      </c>
      <c r="NXT33" s="151" t="s">
        <v>460</v>
      </c>
      <c r="NXU33" s="168" t="s">
        <v>127</v>
      </c>
      <c r="NXV33" s="149"/>
      <c r="NXW33" s="149">
        <v>500</v>
      </c>
      <c r="NXX33" s="151" t="s">
        <v>460</v>
      </c>
      <c r="NXY33" s="168" t="s">
        <v>127</v>
      </c>
      <c r="NXZ33" s="149"/>
      <c r="NYA33" s="149">
        <v>500</v>
      </c>
      <c r="NYB33" s="151" t="s">
        <v>460</v>
      </c>
      <c r="NYC33" s="168" t="s">
        <v>127</v>
      </c>
      <c r="NYD33" s="149"/>
      <c r="NYE33" s="149">
        <v>500</v>
      </c>
      <c r="NYF33" s="151" t="s">
        <v>460</v>
      </c>
      <c r="NYG33" s="168" t="s">
        <v>127</v>
      </c>
      <c r="NYH33" s="149"/>
      <c r="NYI33" s="149">
        <v>500</v>
      </c>
      <c r="NYJ33" s="151" t="s">
        <v>460</v>
      </c>
      <c r="NYK33" s="168" t="s">
        <v>127</v>
      </c>
      <c r="NYL33" s="149"/>
      <c r="NYM33" s="149">
        <v>500</v>
      </c>
      <c r="NYN33" s="151" t="s">
        <v>460</v>
      </c>
      <c r="NYO33" s="168" t="s">
        <v>127</v>
      </c>
      <c r="NYP33" s="149"/>
      <c r="NYQ33" s="149">
        <v>500</v>
      </c>
      <c r="NYR33" s="151" t="s">
        <v>460</v>
      </c>
      <c r="NYS33" s="168" t="s">
        <v>127</v>
      </c>
      <c r="NYT33" s="149"/>
      <c r="NYU33" s="149">
        <v>500</v>
      </c>
      <c r="NYV33" s="151" t="s">
        <v>460</v>
      </c>
      <c r="NYW33" s="168" t="s">
        <v>127</v>
      </c>
      <c r="NYX33" s="149"/>
      <c r="NYY33" s="149">
        <v>500</v>
      </c>
      <c r="NYZ33" s="151" t="s">
        <v>460</v>
      </c>
      <c r="NZA33" s="168" t="s">
        <v>127</v>
      </c>
      <c r="NZB33" s="149"/>
      <c r="NZC33" s="149">
        <v>500</v>
      </c>
      <c r="NZD33" s="151" t="s">
        <v>460</v>
      </c>
      <c r="NZE33" s="168" t="s">
        <v>127</v>
      </c>
      <c r="NZF33" s="149"/>
      <c r="NZG33" s="149">
        <v>500</v>
      </c>
      <c r="NZH33" s="151" t="s">
        <v>460</v>
      </c>
      <c r="NZI33" s="168" t="s">
        <v>127</v>
      </c>
      <c r="NZJ33" s="149"/>
      <c r="NZK33" s="149">
        <v>500</v>
      </c>
      <c r="NZL33" s="151" t="s">
        <v>460</v>
      </c>
      <c r="NZM33" s="168" t="s">
        <v>127</v>
      </c>
      <c r="NZN33" s="149"/>
      <c r="NZO33" s="149">
        <v>500</v>
      </c>
      <c r="NZP33" s="151" t="s">
        <v>460</v>
      </c>
      <c r="NZQ33" s="168" t="s">
        <v>127</v>
      </c>
      <c r="NZR33" s="149"/>
      <c r="NZS33" s="149">
        <v>500</v>
      </c>
      <c r="NZT33" s="151" t="s">
        <v>460</v>
      </c>
      <c r="NZU33" s="168" t="s">
        <v>127</v>
      </c>
      <c r="NZV33" s="149"/>
      <c r="NZW33" s="149">
        <v>500</v>
      </c>
      <c r="NZX33" s="151" t="s">
        <v>460</v>
      </c>
      <c r="NZY33" s="168" t="s">
        <v>127</v>
      </c>
      <c r="NZZ33" s="149"/>
      <c r="OAA33" s="149">
        <v>500</v>
      </c>
      <c r="OAB33" s="151" t="s">
        <v>460</v>
      </c>
      <c r="OAC33" s="168" t="s">
        <v>127</v>
      </c>
      <c r="OAD33" s="149"/>
      <c r="OAE33" s="149">
        <v>500</v>
      </c>
      <c r="OAF33" s="151" t="s">
        <v>460</v>
      </c>
      <c r="OAG33" s="168" t="s">
        <v>127</v>
      </c>
      <c r="OAH33" s="149"/>
      <c r="OAI33" s="149">
        <v>500</v>
      </c>
      <c r="OAJ33" s="151" t="s">
        <v>460</v>
      </c>
      <c r="OAK33" s="168" t="s">
        <v>127</v>
      </c>
      <c r="OAL33" s="149"/>
      <c r="OAM33" s="149">
        <v>500</v>
      </c>
      <c r="OAN33" s="151" t="s">
        <v>460</v>
      </c>
      <c r="OAO33" s="168" t="s">
        <v>127</v>
      </c>
      <c r="OAP33" s="149"/>
      <c r="OAQ33" s="149">
        <v>500</v>
      </c>
      <c r="OAR33" s="151" t="s">
        <v>460</v>
      </c>
      <c r="OAS33" s="168" t="s">
        <v>127</v>
      </c>
      <c r="OAT33" s="149"/>
      <c r="OAU33" s="149">
        <v>500</v>
      </c>
      <c r="OAV33" s="151" t="s">
        <v>460</v>
      </c>
      <c r="OAW33" s="168" t="s">
        <v>127</v>
      </c>
      <c r="OAX33" s="149"/>
      <c r="OAY33" s="149">
        <v>500</v>
      </c>
      <c r="OAZ33" s="151" t="s">
        <v>460</v>
      </c>
      <c r="OBA33" s="168" t="s">
        <v>127</v>
      </c>
      <c r="OBB33" s="149"/>
      <c r="OBC33" s="149">
        <v>500</v>
      </c>
      <c r="OBD33" s="151" t="s">
        <v>460</v>
      </c>
      <c r="OBE33" s="168" t="s">
        <v>127</v>
      </c>
      <c r="OBF33" s="149"/>
      <c r="OBG33" s="149">
        <v>500</v>
      </c>
      <c r="OBH33" s="151" t="s">
        <v>460</v>
      </c>
      <c r="OBI33" s="168" t="s">
        <v>127</v>
      </c>
      <c r="OBJ33" s="149"/>
      <c r="OBK33" s="149">
        <v>500</v>
      </c>
      <c r="OBL33" s="151" t="s">
        <v>460</v>
      </c>
      <c r="OBM33" s="168" t="s">
        <v>127</v>
      </c>
      <c r="OBN33" s="149"/>
      <c r="OBO33" s="149">
        <v>500</v>
      </c>
      <c r="OBP33" s="151" t="s">
        <v>460</v>
      </c>
      <c r="OBQ33" s="168" t="s">
        <v>127</v>
      </c>
      <c r="OBR33" s="149"/>
      <c r="OBS33" s="149">
        <v>500</v>
      </c>
      <c r="OBT33" s="151" t="s">
        <v>460</v>
      </c>
      <c r="OBU33" s="168" t="s">
        <v>127</v>
      </c>
      <c r="OBV33" s="149"/>
      <c r="OBW33" s="149">
        <v>500</v>
      </c>
      <c r="OBX33" s="151" t="s">
        <v>460</v>
      </c>
      <c r="OBY33" s="168" t="s">
        <v>127</v>
      </c>
      <c r="OBZ33" s="149"/>
      <c r="OCA33" s="149">
        <v>500</v>
      </c>
      <c r="OCB33" s="151" t="s">
        <v>460</v>
      </c>
      <c r="OCC33" s="168" t="s">
        <v>127</v>
      </c>
      <c r="OCD33" s="149"/>
      <c r="OCE33" s="149">
        <v>500</v>
      </c>
      <c r="OCF33" s="151" t="s">
        <v>460</v>
      </c>
      <c r="OCG33" s="168" t="s">
        <v>127</v>
      </c>
      <c r="OCH33" s="149"/>
      <c r="OCI33" s="149">
        <v>500</v>
      </c>
      <c r="OCJ33" s="151" t="s">
        <v>460</v>
      </c>
      <c r="OCK33" s="168" t="s">
        <v>127</v>
      </c>
      <c r="OCL33" s="149"/>
      <c r="OCM33" s="149">
        <v>500</v>
      </c>
      <c r="OCN33" s="151" t="s">
        <v>460</v>
      </c>
      <c r="OCO33" s="168" t="s">
        <v>127</v>
      </c>
      <c r="OCP33" s="149"/>
      <c r="OCQ33" s="149">
        <v>500</v>
      </c>
      <c r="OCR33" s="151" t="s">
        <v>460</v>
      </c>
      <c r="OCS33" s="168" t="s">
        <v>127</v>
      </c>
      <c r="OCT33" s="149"/>
      <c r="OCU33" s="149">
        <v>500</v>
      </c>
      <c r="OCV33" s="151" t="s">
        <v>460</v>
      </c>
      <c r="OCW33" s="168" t="s">
        <v>127</v>
      </c>
      <c r="OCX33" s="149"/>
      <c r="OCY33" s="149">
        <v>500</v>
      </c>
      <c r="OCZ33" s="151" t="s">
        <v>460</v>
      </c>
      <c r="ODA33" s="168" t="s">
        <v>127</v>
      </c>
      <c r="ODB33" s="149"/>
      <c r="ODC33" s="149">
        <v>500</v>
      </c>
      <c r="ODD33" s="151" t="s">
        <v>460</v>
      </c>
      <c r="ODE33" s="168" t="s">
        <v>127</v>
      </c>
      <c r="ODF33" s="149"/>
      <c r="ODG33" s="149">
        <v>500</v>
      </c>
      <c r="ODH33" s="151" t="s">
        <v>460</v>
      </c>
      <c r="ODI33" s="168" t="s">
        <v>127</v>
      </c>
      <c r="ODJ33" s="149"/>
      <c r="ODK33" s="149">
        <v>500</v>
      </c>
      <c r="ODL33" s="151" t="s">
        <v>460</v>
      </c>
      <c r="ODM33" s="168" t="s">
        <v>127</v>
      </c>
      <c r="ODN33" s="149"/>
      <c r="ODO33" s="149">
        <v>500</v>
      </c>
      <c r="ODP33" s="151" t="s">
        <v>460</v>
      </c>
      <c r="ODQ33" s="168" t="s">
        <v>127</v>
      </c>
      <c r="ODR33" s="149"/>
      <c r="ODS33" s="149">
        <v>500</v>
      </c>
      <c r="ODT33" s="151" t="s">
        <v>460</v>
      </c>
      <c r="ODU33" s="168" t="s">
        <v>127</v>
      </c>
      <c r="ODV33" s="149"/>
      <c r="ODW33" s="149">
        <v>500</v>
      </c>
      <c r="ODX33" s="151" t="s">
        <v>460</v>
      </c>
      <c r="ODY33" s="168" t="s">
        <v>127</v>
      </c>
      <c r="ODZ33" s="149"/>
      <c r="OEA33" s="149">
        <v>500</v>
      </c>
      <c r="OEB33" s="151" t="s">
        <v>460</v>
      </c>
      <c r="OEC33" s="168" t="s">
        <v>127</v>
      </c>
      <c r="OED33" s="149"/>
      <c r="OEE33" s="149">
        <v>500</v>
      </c>
      <c r="OEF33" s="151" t="s">
        <v>460</v>
      </c>
      <c r="OEG33" s="168" t="s">
        <v>127</v>
      </c>
      <c r="OEH33" s="149"/>
      <c r="OEI33" s="149">
        <v>500</v>
      </c>
      <c r="OEJ33" s="151" t="s">
        <v>460</v>
      </c>
      <c r="OEK33" s="168" t="s">
        <v>127</v>
      </c>
      <c r="OEL33" s="149"/>
      <c r="OEM33" s="149">
        <v>500</v>
      </c>
      <c r="OEN33" s="151" t="s">
        <v>460</v>
      </c>
      <c r="OEO33" s="168" t="s">
        <v>127</v>
      </c>
      <c r="OEP33" s="149"/>
      <c r="OEQ33" s="149">
        <v>500</v>
      </c>
      <c r="OER33" s="151" t="s">
        <v>460</v>
      </c>
      <c r="OES33" s="168" t="s">
        <v>127</v>
      </c>
      <c r="OET33" s="149"/>
      <c r="OEU33" s="149">
        <v>500</v>
      </c>
      <c r="OEV33" s="151" t="s">
        <v>460</v>
      </c>
      <c r="OEW33" s="168" t="s">
        <v>127</v>
      </c>
      <c r="OEX33" s="149"/>
      <c r="OEY33" s="149">
        <v>500</v>
      </c>
      <c r="OEZ33" s="151" t="s">
        <v>460</v>
      </c>
      <c r="OFA33" s="168" t="s">
        <v>127</v>
      </c>
      <c r="OFB33" s="149"/>
      <c r="OFC33" s="149">
        <v>500</v>
      </c>
      <c r="OFD33" s="151" t="s">
        <v>460</v>
      </c>
      <c r="OFE33" s="168" t="s">
        <v>127</v>
      </c>
      <c r="OFF33" s="149"/>
      <c r="OFG33" s="149">
        <v>500</v>
      </c>
      <c r="OFH33" s="151" t="s">
        <v>460</v>
      </c>
      <c r="OFI33" s="168" t="s">
        <v>127</v>
      </c>
      <c r="OFJ33" s="149"/>
      <c r="OFK33" s="149">
        <v>500</v>
      </c>
      <c r="OFL33" s="151" t="s">
        <v>460</v>
      </c>
      <c r="OFM33" s="168" t="s">
        <v>127</v>
      </c>
      <c r="OFN33" s="149"/>
      <c r="OFO33" s="149">
        <v>500</v>
      </c>
      <c r="OFP33" s="151" t="s">
        <v>460</v>
      </c>
      <c r="OFQ33" s="168" t="s">
        <v>127</v>
      </c>
      <c r="OFR33" s="149"/>
      <c r="OFS33" s="149">
        <v>500</v>
      </c>
      <c r="OFT33" s="151" t="s">
        <v>460</v>
      </c>
      <c r="OFU33" s="168" t="s">
        <v>127</v>
      </c>
      <c r="OFV33" s="149"/>
      <c r="OFW33" s="149">
        <v>500</v>
      </c>
      <c r="OFX33" s="151" t="s">
        <v>460</v>
      </c>
      <c r="OFY33" s="168" t="s">
        <v>127</v>
      </c>
      <c r="OFZ33" s="149"/>
      <c r="OGA33" s="149">
        <v>500</v>
      </c>
      <c r="OGB33" s="151" t="s">
        <v>460</v>
      </c>
      <c r="OGC33" s="168" t="s">
        <v>127</v>
      </c>
      <c r="OGD33" s="149"/>
      <c r="OGE33" s="149">
        <v>500</v>
      </c>
      <c r="OGF33" s="151" t="s">
        <v>460</v>
      </c>
      <c r="OGG33" s="168" t="s">
        <v>127</v>
      </c>
      <c r="OGH33" s="149"/>
      <c r="OGI33" s="149">
        <v>500</v>
      </c>
      <c r="OGJ33" s="151" t="s">
        <v>460</v>
      </c>
      <c r="OGK33" s="168" t="s">
        <v>127</v>
      </c>
      <c r="OGL33" s="149"/>
      <c r="OGM33" s="149">
        <v>500</v>
      </c>
      <c r="OGN33" s="151" t="s">
        <v>460</v>
      </c>
      <c r="OGO33" s="168" t="s">
        <v>127</v>
      </c>
      <c r="OGP33" s="149"/>
      <c r="OGQ33" s="149">
        <v>500</v>
      </c>
      <c r="OGR33" s="151" t="s">
        <v>460</v>
      </c>
      <c r="OGS33" s="168" t="s">
        <v>127</v>
      </c>
      <c r="OGT33" s="149"/>
      <c r="OGU33" s="149">
        <v>500</v>
      </c>
      <c r="OGV33" s="151" t="s">
        <v>460</v>
      </c>
      <c r="OGW33" s="168" t="s">
        <v>127</v>
      </c>
      <c r="OGX33" s="149"/>
      <c r="OGY33" s="149">
        <v>500</v>
      </c>
      <c r="OGZ33" s="151" t="s">
        <v>460</v>
      </c>
      <c r="OHA33" s="168" t="s">
        <v>127</v>
      </c>
      <c r="OHB33" s="149"/>
      <c r="OHC33" s="149">
        <v>500</v>
      </c>
      <c r="OHD33" s="151" t="s">
        <v>460</v>
      </c>
      <c r="OHE33" s="168" t="s">
        <v>127</v>
      </c>
      <c r="OHF33" s="149"/>
      <c r="OHG33" s="149">
        <v>500</v>
      </c>
      <c r="OHH33" s="151" t="s">
        <v>460</v>
      </c>
      <c r="OHI33" s="168" t="s">
        <v>127</v>
      </c>
      <c r="OHJ33" s="149"/>
      <c r="OHK33" s="149">
        <v>500</v>
      </c>
      <c r="OHL33" s="151" t="s">
        <v>460</v>
      </c>
      <c r="OHM33" s="168" t="s">
        <v>127</v>
      </c>
      <c r="OHN33" s="149"/>
      <c r="OHO33" s="149">
        <v>500</v>
      </c>
      <c r="OHP33" s="151" t="s">
        <v>460</v>
      </c>
      <c r="OHQ33" s="168" t="s">
        <v>127</v>
      </c>
      <c r="OHR33" s="149"/>
      <c r="OHS33" s="149">
        <v>500</v>
      </c>
      <c r="OHT33" s="151" t="s">
        <v>460</v>
      </c>
      <c r="OHU33" s="168" t="s">
        <v>127</v>
      </c>
      <c r="OHV33" s="149"/>
      <c r="OHW33" s="149">
        <v>500</v>
      </c>
      <c r="OHX33" s="151" t="s">
        <v>460</v>
      </c>
      <c r="OHY33" s="168" t="s">
        <v>127</v>
      </c>
      <c r="OHZ33" s="149"/>
      <c r="OIA33" s="149">
        <v>500</v>
      </c>
      <c r="OIB33" s="151" t="s">
        <v>460</v>
      </c>
      <c r="OIC33" s="168" t="s">
        <v>127</v>
      </c>
      <c r="OID33" s="149"/>
      <c r="OIE33" s="149">
        <v>500</v>
      </c>
      <c r="OIF33" s="151" t="s">
        <v>460</v>
      </c>
      <c r="OIG33" s="168" t="s">
        <v>127</v>
      </c>
      <c r="OIH33" s="149"/>
      <c r="OII33" s="149">
        <v>500</v>
      </c>
      <c r="OIJ33" s="151" t="s">
        <v>460</v>
      </c>
      <c r="OIK33" s="168" t="s">
        <v>127</v>
      </c>
      <c r="OIL33" s="149"/>
      <c r="OIM33" s="149">
        <v>500</v>
      </c>
      <c r="OIN33" s="151" t="s">
        <v>460</v>
      </c>
      <c r="OIO33" s="168" t="s">
        <v>127</v>
      </c>
      <c r="OIP33" s="149"/>
      <c r="OIQ33" s="149">
        <v>500</v>
      </c>
      <c r="OIR33" s="151" t="s">
        <v>460</v>
      </c>
      <c r="OIS33" s="168" t="s">
        <v>127</v>
      </c>
      <c r="OIT33" s="149"/>
      <c r="OIU33" s="149">
        <v>500</v>
      </c>
      <c r="OIV33" s="151" t="s">
        <v>460</v>
      </c>
      <c r="OIW33" s="168" t="s">
        <v>127</v>
      </c>
      <c r="OIX33" s="149"/>
      <c r="OIY33" s="149">
        <v>500</v>
      </c>
      <c r="OIZ33" s="151" t="s">
        <v>460</v>
      </c>
      <c r="OJA33" s="168" t="s">
        <v>127</v>
      </c>
      <c r="OJB33" s="149"/>
      <c r="OJC33" s="149">
        <v>500</v>
      </c>
      <c r="OJD33" s="151" t="s">
        <v>460</v>
      </c>
      <c r="OJE33" s="168" t="s">
        <v>127</v>
      </c>
      <c r="OJF33" s="149"/>
      <c r="OJG33" s="149">
        <v>500</v>
      </c>
      <c r="OJH33" s="151" t="s">
        <v>460</v>
      </c>
      <c r="OJI33" s="168" t="s">
        <v>127</v>
      </c>
      <c r="OJJ33" s="149"/>
      <c r="OJK33" s="149">
        <v>500</v>
      </c>
      <c r="OJL33" s="151" t="s">
        <v>460</v>
      </c>
      <c r="OJM33" s="168" t="s">
        <v>127</v>
      </c>
      <c r="OJN33" s="149"/>
      <c r="OJO33" s="149">
        <v>500</v>
      </c>
      <c r="OJP33" s="151" t="s">
        <v>460</v>
      </c>
      <c r="OJQ33" s="168" t="s">
        <v>127</v>
      </c>
      <c r="OJR33" s="149"/>
      <c r="OJS33" s="149">
        <v>500</v>
      </c>
      <c r="OJT33" s="151" t="s">
        <v>460</v>
      </c>
      <c r="OJU33" s="168" t="s">
        <v>127</v>
      </c>
      <c r="OJV33" s="149"/>
      <c r="OJW33" s="149">
        <v>500</v>
      </c>
      <c r="OJX33" s="151" t="s">
        <v>460</v>
      </c>
      <c r="OJY33" s="168" t="s">
        <v>127</v>
      </c>
      <c r="OJZ33" s="149"/>
      <c r="OKA33" s="149">
        <v>500</v>
      </c>
      <c r="OKB33" s="151" t="s">
        <v>460</v>
      </c>
      <c r="OKC33" s="168" t="s">
        <v>127</v>
      </c>
      <c r="OKD33" s="149"/>
      <c r="OKE33" s="149">
        <v>500</v>
      </c>
      <c r="OKF33" s="151" t="s">
        <v>460</v>
      </c>
      <c r="OKG33" s="168" t="s">
        <v>127</v>
      </c>
      <c r="OKH33" s="149"/>
      <c r="OKI33" s="149">
        <v>500</v>
      </c>
      <c r="OKJ33" s="151" t="s">
        <v>460</v>
      </c>
      <c r="OKK33" s="168" t="s">
        <v>127</v>
      </c>
      <c r="OKL33" s="149"/>
      <c r="OKM33" s="149">
        <v>500</v>
      </c>
      <c r="OKN33" s="151" t="s">
        <v>460</v>
      </c>
      <c r="OKO33" s="168" t="s">
        <v>127</v>
      </c>
      <c r="OKP33" s="149"/>
      <c r="OKQ33" s="149">
        <v>500</v>
      </c>
      <c r="OKR33" s="151" t="s">
        <v>460</v>
      </c>
      <c r="OKS33" s="168" t="s">
        <v>127</v>
      </c>
      <c r="OKT33" s="149"/>
      <c r="OKU33" s="149">
        <v>500</v>
      </c>
      <c r="OKV33" s="151" t="s">
        <v>460</v>
      </c>
      <c r="OKW33" s="168" t="s">
        <v>127</v>
      </c>
      <c r="OKX33" s="149"/>
      <c r="OKY33" s="149">
        <v>500</v>
      </c>
      <c r="OKZ33" s="151" t="s">
        <v>460</v>
      </c>
      <c r="OLA33" s="168" t="s">
        <v>127</v>
      </c>
      <c r="OLB33" s="149"/>
      <c r="OLC33" s="149">
        <v>500</v>
      </c>
      <c r="OLD33" s="151" t="s">
        <v>460</v>
      </c>
      <c r="OLE33" s="168" t="s">
        <v>127</v>
      </c>
      <c r="OLF33" s="149"/>
      <c r="OLG33" s="149">
        <v>500</v>
      </c>
      <c r="OLH33" s="151" t="s">
        <v>460</v>
      </c>
      <c r="OLI33" s="168" t="s">
        <v>127</v>
      </c>
      <c r="OLJ33" s="149"/>
      <c r="OLK33" s="149">
        <v>500</v>
      </c>
      <c r="OLL33" s="151" t="s">
        <v>460</v>
      </c>
      <c r="OLM33" s="168" t="s">
        <v>127</v>
      </c>
      <c r="OLN33" s="149"/>
      <c r="OLO33" s="149">
        <v>500</v>
      </c>
      <c r="OLP33" s="151" t="s">
        <v>460</v>
      </c>
      <c r="OLQ33" s="168" t="s">
        <v>127</v>
      </c>
      <c r="OLR33" s="149"/>
      <c r="OLS33" s="149">
        <v>500</v>
      </c>
      <c r="OLT33" s="151" t="s">
        <v>460</v>
      </c>
      <c r="OLU33" s="168" t="s">
        <v>127</v>
      </c>
      <c r="OLV33" s="149"/>
      <c r="OLW33" s="149">
        <v>500</v>
      </c>
      <c r="OLX33" s="151" t="s">
        <v>460</v>
      </c>
      <c r="OLY33" s="168" t="s">
        <v>127</v>
      </c>
      <c r="OLZ33" s="149"/>
      <c r="OMA33" s="149">
        <v>500</v>
      </c>
      <c r="OMB33" s="151" t="s">
        <v>460</v>
      </c>
      <c r="OMC33" s="168" t="s">
        <v>127</v>
      </c>
      <c r="OMD33" s="149"/>
      <c r="OME33" s="149">
        <v>500</v>
      </c>
      <c r="OMF33" s="151" t="s">
        <v>460</v>
      </c>
      <c r="OMG33" s="168" t="s">
        <v>127</v>
      </c>
      <c r="OMH33" s="149"/>
      <c r="OMI33" s="149">
        <v>500</v>
      </c>
      <c r="OMJ33" s="151" t="s">
        <v>460</v>
      </c>
      <c r="OMK33" s="168" t="s">
        <v>127</v>
      </c>
      <c r="OML33" s="149"/>
      <c r="OMM33" s="149">
        <v>500</v>
      </c>
      <c r="OMN33" s="151" t="s">
        <v>460</v>
      </c>
      <c r="OMO33" s="168" t="s">
        <v>127</v>
      </c>
      <c r="OMP33" s="149"/>
      <c r="OMQ33" s="149">
        <v>500</v>
      </c>
      <c r="OMR33" s="151" t="s">
        <v>460</v>
      </c>
      <c r="OMS33" s="168" t="s">
        <v>127</v>
      </c>
      <c r="OMT33" s="149"/>
      <c r="OMU33" s="149">
        <v>500</v>
      </c>
      <c r="OMV33" s="151" t="s">
        <v>460</v>
      </c>
      <c r="OMW33" s="168" t="s">
        <v>127</v>
      </c>
      <c r="OMX33" s="149"/>
      <c r="OMY33" s="149">
        <v>500</v>
      </c>
      <c r="OMZ33" s="151" t="s">
        <v>460</v>
      </c>
      <c r="ONA33" s="168" t="s">
        <v>127</v>
      </c>
      <c r="ONB33" s="149"/>
      <c r="ONC33" s="149">
        <v>500</v>
      </c>
      <c r="OND33" s="151" t="s">
        <v>460</v>
      </c>
      <c r="ONE33" s="168" t="s">
        <v>127</v>
      </c>
      <c r="ONF33" s="149"/>
      <c r="ONG33" s="149">
        <v>500</v>
      </c>
      <c r="ONH33" s="151" t="s">
        <v>460</v>
      </c>
      <c r="ONI33" s="168" t="s">
        <v>127</v>
      </c>
      <c r="ONJ33" s="149"/>
      <c r="ONK33" s="149">
        <v>500</v>
      </c>
      <c r="ONL33" s="151" t="s">
        <v>460</v>
      </c>
      <c r="ONM33" s="168" t="s">
        <v>127</v>
      </c>
      <c r="ONN33" s="149"/>
      <c r="ONO33" s="149">
        <v>500</v>
      </c>
      <c r="ONP33" s="151" t="s">
        <v>460</v>
      </c>
      <c r="ONQ33" s="168" t="s">
        <v>127</v>
      </c>
      <c r="ONR33" s="149"/>
      <c r="ONS33" s="149">
        <v>500</v>
      </c>
      <c r="ONT33" s="151" t="s">
        <v>460</v>
      </c>
      <c r="ONU33" s="168" t="s">
        <v>127</v>
      </c>
      <c r="ONV33" s="149"/>
      <c r="ONW33" s="149">
        <v>500</v>
      </c>
      <c r="ONX33" s="151" t="s">
        <v>460</v>
      </c>
      <c r="ONY33" s="168" t="s">
        <v>127</v>
      </c>
      <c r="ONZ33" s="149"/>
      <c r="OOA33" s="149">
        <v>500</v>
      </c>
      <c r="OOB33" s="151" t="s">
        <v>460</v>
      </c>
      <c r="OOC33" s="168" t="s">
        <v>127</v>
      </c>
      <c r="OOD33" s="149"/>
      <c r="OOE33" s="149">
        <v>500</v>
      </c>
      <c r="OOF33" s="151" t="s">
        <v>460</v>
      </c>
      <c r="OOG33" s="168" t="s">
        <v>127</v>
      </c>
      <c r="OOH33" s="149"/>
      <c r="OOI33" s="149">
        <v>500</v>
      </c>
      <c r="OOJ33" s="151" t="s">
        <v>460</v>
      </c>
      <c r="OOK33" s="168" t="s">
        <v>127</v>
      </c>
      <c r="OOL33" s="149"/>
      <c r="OOM33" s="149">
        <v>500</v>
      </c>
      <c r="OON33" s="151" t="s">
        <v>460</v>
      </c>
      <c r="OOO33" s="168" t="s">
        <v>127</v>
      </c>
      <c r="OOP33" s="149"/>
      <c r="OOQ33" s="149">
        <v>500</v>
      </c>
      <c r="OOR33" s="151" t="s">
        <v>460</v>
      </c>
      <c r="OOS33" s="168" t="s">
        <v>127</v>
      </c>
      <c r="OOT33" s="149"/>
      <c r="OOU33" s="149">
        <v>500</v>
      </c>
      <c r="OOV33" s="151" t="s">
        <v>460</v>
      </c>
      <c r="OOW33" s="168" t="s">
        <v>127</v>
      </c>
      <c r="OOX33" s="149"/>
      <c r="OOY33" s="149">
        <v>500</v>
      </c>
      <c r="OOZ33" s="151" t="s">
        <v>460</v>
      </c>
      <c r="OPA33" s="168" t="s">
        <v>127</v>
      </c>
      <c r="OPB33" s="149"/>
      <c r="OPC33" s="149">
        <v>500</v>
      </c>
      <c r="OPD33" s="151" t="s">
        <v>460</v>
      </c>
      <c r="OPE33" s="168" t="s">
        <v>127</v>
      </c>
      <c r="OPF33" s="149"/>
      <c r="OPG33" s="149">
        <v>500</v>
      </c>
      <c r="OPH33" s="151" t="s">
        <v>460</v>
      </c>
      <c r="OPI33" s="168" t="s">
        <v>127</v>
      </c>
      <c r="OPJ33" s="149"/>
      <c r="OPK33" s="149">
        <v>500</v>
      </c>
      <c r="OPL33" s="151" t="s">
        <v>460</v>
      </c>
      <c r="OPM33" s="168" t="s">
        <v>127</v>
      </c>
      <c r="OPN33" s="149"/>
      <c r="OPO33" s="149">
        <v>500</v>
      </c>
      <c r="OPP33" s="151" t="s">
        <v>460</v>
      </c>
      <c r="OPQ33" s="168" t="s">
        <v>127</v>
      </c>
      <c r="OPR33" s="149"/>
      <c r="OPS33" s="149">
        <v>500</v>
      </c>
      <c r="OPT33" s="151" t="s">
        <v>460</v>
      </c>
      <c r="OPU33" s="168" t="s">
        <v>127</v>
      </c>
      <c r="OPV33" s="149"/>
      <c r="OPW33" s="149">
        <v>500</v>
      </c>
      <c r="OPX33" s="151" t="s">
        <v>460</v>
      </c>
      <c r="OPY33" s="168" t="s">
        <v>127</v>
      </c>
      <c r="OPZ33" s="149"/>
      <c r="OQA33" s="149">
        <v>500</v>
      </c>
      <c r="OQB33" s="151" t="s">
        <v>460</v>
      </c>
      <c r="OQC33" s="168" t="s">
        <v>127</v>
      </c>
      <c r="OQD33" s="149"/>
      <c r="OQE33" s="149">
        <v>500</v>
      </c>
      <c r="OQF33" s="151" t="s">
        <v>460</v>
      </c>
      <c r="OQG33" s="168" t="s">
        <v>127</v>
      </c>
      <c r="OQH33" s="149"/>
      <c r="OQI33" s="149">
        <v>500</v>
      </c>
      <c r="OQJ33" s="151" t="s">
        <v>460</v>
      </c>
      <c r="OQK33" s="168" t="s">
        <v>127</v>
      </c>
      <c r="OQL33" s="149"/>
      <c r="OQM33" s="149">
        <v>500</v>
      </c>
      <c r="OQN33" s="151" t="s">
        <v>460</v>
      </c>
      <c r="OQO33" s="168" t="s">
        <v>127</v>
      </c>
      <c r="OQP33" s="149"/>
      <c r="OQQ33" s="149">
        <v>500</v>
      </c>
      <c r="OQR33" s="151" t="s">
        <v>460</v>
      </c>
      <c r="OQS33" s="168" t="s">
        <v>127</v>
      </c>
      <c r="OQT33" s="149"/>
      <c r="OQU33" s="149">
        <v>500</v>
      </c>
      <c r="OQV33" s="151" t="s">
        <v>460</v>
      </c>
      <c r="OQW33" s="168" t="s">
        <v>127</v>
      </c>
      <c r="OQX33" s="149"/>
      <c r="OQY33" s="149">
        <v>500</v>
      </c>
      <c r="OQZ33" s="151" t="s">
        <v>460</v>
      </c>
      <c r="ORA33" s="168" t="s">
        <v>127</v>
      </c>
      <c r="ORB33" s="149"/>
      <c r="ORC33" s="149">
        <v>500</v>
      </c>
      <c r="ORD33" s="151" t="s">
        <v>460</v>
      </c>
      <c r="ORE33" s="168" t="s">
        <v>127</v>
      </c>
      <c r="ORF33" s="149"/>
      <c r="ORG33" s="149">
        <v>500</v>
      </c>
      <c r="ORH33" s="151" t="s">
        <v>460</v>
      </c>
      <c r="ORI33" s="168" t="s">
        <v>127</v>
      </c>
      <c r="ORJ33" s="149"/>
      <c r="ORK33" s="149">
        <v>500</v>
      </c>
      <c r="ORL33" s="151" t="s">
        <v>460</v>
      </c>
      <c r="ORM33" s="168" t="s">
        <v>127</v>
      </c>
      <c r="ORN33" s="149"/>
      <c r="ORO33" s="149">
        <v>500</v>
      </c>
      <c r="ORP33" s="151" t="s">
        <v>460</v>
      </c>
      <c r="ORQ33" s="168" t="s">
        <v>127</v>
      </c>
      <c r="ORR33" s="149"/>
      <c r="ORS33" s="149">
        <v>500</v>
      </c>
      <c r="ORT33" s="151" t="s">
        <v>460</v>
      </c>
      <c r="ORU33" s="168" t="s">
        <v>127</v>
      </c>
      <c r="ORV33" s="149"/>
      <c r="ORW33" s="149">
        <v>500</v>
      </c>
      <c r="ORX33" s="151" t="s">
        <v>460</v>
      </c>
      <c r="ORY33" s="168" t="s">
        <v>127</v>
      </c>
      <c r="ORZ33" s="149"/>
      <c r="OSA33" s="149">
        <v>500</v>
      </c>
      <c r="OSB33" s="151" t="s">
        <v>460</v>
      </c>
      <c r="OSC33" s="168" t="s">
        <v>127</v>
      </c>
      <c r="OSD33" s="149"/>
      <c r="OSE33" s="149">
        <v>500</v>
      </c>
      <c r="OSF33" s="151" t="s">
        <v>460</v>
      </c>
      <c r="OSG33" s="168" t="s">
        <v>127</v>
      </c>
      <c r="OSH33" s="149"/>
      <c r="OSI33" s="149">
        <v>500</v>
      </c>
      <c r="OSJ33" s="151" t="s">
        <v>460</v>
      </c>
      <c r="OSK33" s="168" t="s">
        <v>127</v>
      </c>
      <c r="OSL33" s="149"/>
      <c r="OSM33" s="149">
        <v>500</v>
      </c>
      <c r="OSN33" s="151" t="s">
        <v>460</v>
      </c>
      <c r="OSO33" s="168" t="s">
        <v>127</v>
      </c>
      <c r="OSP33" s="149"/>
      <c r="OSQ33" s="149">
        <v>500</v>
      </c>
      <c r="OSR33" s="151" t="s">
        <v>460</v>
      </c>
      <c r="OSS33" s="168" t="s">
        <v>127</v>
      </c>
      <c r="OST33" s="149"/>
      <c r="OSU33" s="149">
        <v>500</v>
      </c>
      <c r="OSV33" s="151" t="s">
        <v>460</v>
      </c>
      <c r="OSW33" s="168" t="s">
        <v>127</v>
      </c>
      <c r="OSX33" s="149"/>
      <c r="OSY33" s="149">
        <v>500</v>
      </c>
      <c r="OSZ33" s="151" t="s">
        <v>460</v>
      </c>
      <c r="OTA33" s="168" t="s">
        <v>127</v>
      </c>
      <c r="OTB33" s="149"/>
      <c r="OTC33" s="149">
        <v>500</v>
      </c>
      <c r="OTD33" s="151" t="s">
        <v>460</v>
      </c>
      <c r="OTE33" s="168" t="s">
        <v>127</v>
      </c>
      <c r="OTF33" s="149"/>
      <c r="OTG33" s="149">
        <v>500</v>
      </c>
      <c r="OTH33" s="151" t="s">
        <v>460</v>
      </c>
      <c r="OTI33" s="168" t="s">
        <v>127</v>
      </c>
      <c r="OTJ33" s="149"/>
      <c r="OTK33" s="149">
        <v>500</v>
      </c>
      <c r="OTL33" s="151" t="s">
        <v>460</v>
      </c>
      <c r="OTM33" s="168" t="s">
        <v>127</v>
      </c>
      <c r="OTN33" s="149"/>
      <c r="OTO33" s="149">
        <v>500</v>
      </c>
      <c r="OTP33" s="151" t="s">
        <v>460</v>
      </c>
      <c r="OTQ33" s="168" t="s">
        <v>127</v>
      </c>
      <c r="OTR33" s="149"/>
      <c r="OTS33" s="149">
        <v>500</v>
      </c>
      <c r="OTT33" s="151" t="s">
        <v>460</v>
      </c>
      <c r="OTU33" s="168" t="s">
        <v>127</v>
      </c>
      <c r="OTV33" s="149"/>
      <c r="OTW33" s="149">
        <v>500</v>
      </c>
      <c r="OTX33" s="151" t="s">
        <v>460</v>
      </c>
      <c r="OTY33" s="168" t="s">
        <v>127</v>
      </c>
      <c r="OTZ33" s="149"/>
      <c r="OUA33" s="149">
        <v>500</v>
      </c>
      <c r="OUB33" s="151" t="s">
        <v>460</v>
      </c>
      <c r="OUC33" s="168" t="s">
        <v>127</v>
      </c>
      <c r="OUD33" s="149"/>
      <c r="OUE33" s="149">
        <v>500</v>
      </c>
      <c r="OUF33" s="151" t="s">
        <v>460</v>
      </c>
      <c r="OUG33" s="168" t="s">
        <v>127</v>
      </c>
      <c r="OUH33" s="149"/>
      <c r="OUI33" s="149">
        <v>500</v>
      </c>
      <c r="OUJ33" s="151" t="s">
        <v>460</v>
      </c>
      <c r="OUK33" s="168" t="s">
        <v>127</v>
      </c>
      <c r="OUL33" s="149"/>
      <c r="OUM33" s="149">
        <v>500</v>
      </c>
      <c r="OUN33" s="151" t="s">
        <v>460</v>
      </c>
      <c r="OUO33" s="168" t="s">
        <v>127</v>
      </c>
      <c r="OUP33" s="149"/>
      <c r="OUQ33" s="149">
        <v>500</v>
      </c>
      <c r="OUR33" s="151" t="s">
        <v>460</v>
      </c>
      <c r="OUS33" s="168" t="s">
        <v>127</v>
      </c>
      <c r="OUT33" s="149"/>
      <c r="OUU33" s="149">
        <v>500</v>
      </c>
      <c r="OUV33" s="151" t="s">
        <v>460</v>
      </c>
      <c r="OUW33" s="168" t="s">
        <v>127</v>
      </c>
      <c r="OUX33" s="149"/>
      <c r="OUY33" s="149">
        <v>500</v>
      </c>
      <c r="OUZ33" s="151" t="s">
        <v>460</v>
      </c>
      <c r="OVA33" s="168" t="s">
        <v>127</v>
      </c>
      <c r="OVB33" s="149"/>
      <c r="OVC33" s="149">
        <v>500</v>
      </c>
      <c r="OVD33" s="151" t="s">
        <v>460</v>
      </c>
      <c r="OVE33" s="168" t="s">
        <v>127</v>
      </c>
      <c r="OVF33" s="149"/>
      <c r="OVG33" s="149">
        <v>500</v>
      </c>
      <c r="OVH33" s="151" t="s">
        <v>460</v>
      </c>
      <c r="OVI33" s="168" t="s">
        <v>127</v>
      </c>
      <c r="OVJ33" s="149"/>
      <c r="OVK33" s="149">
        <v>500</v>
      </c>
      <c r="OVL33" s="151" t="s">
        <v>460</v>
      </c>
      <c r="OVM33" s="168" t="s">
        <v>127</v>
      </c>
      <c r="OVN33" s="149"/>
      <c r="OVO33" s="149">
        <v>500</v>
      </c>
      <c r="OVP33" s="151" t="s">
        <v>460</v>
      </c>
      <c r="OVQ33" s="168" t="s">
        <v>127</v>
      </c>
      <c r="OVR33" s="149"/>
      <c r="OVS33" s="149">
        <v>500</v>
      </c>
      <c r="OVT33" s="151" t="s">
        <v>460</v>
      </c>
      <c r="OVU33" s="168" t="s">
        <v>127</v>
      </c>
      <c r="OVV33" s="149"/>
      <c r="OVW33" s="149">
        <v>500</v>
      </c>
      <c r="OVX33" s="151" t="s">
        <v>460</v>
      </c>
      <c r="OVY33" s="168" t="s">
        <v>127</v>
      </c>
      <c r="OVZ33" s="149"/>
      <c r="OWA33" s="149">
        <v>500</v>
      </c>
      <c r="OWB33" s="151" t="s">
        <v>460</v>
      </c>
      <c r="OWC33" s="168" t="s">
        <v>127</v>
      </c>
      <c r="OWD33" s="149"/>
      <c r="OWE33" s="149">
        <v>500</v>
      </c>
      <c r="OWF33" s="151" t="s">
        <v>460</v>
      </c>
      <c r="OWG33" s="168" t="s">
        <v>127</v>
      </c>
      <c r="OWH33" s="149"/>
      <c r="OWI33" s="149">
        <v>500</v>
      </c>
      <c r="OWJ33" s="151" t="s">
        <v>460</v>
      </c>
      <c r="OWK33" s="168" t="s">
        <v>127</v>
      </c>
      <c r="OWL33" s="149"/>
      <c r="OWM33" s="149">
        <v>500</v>
      </c>
      <c r="OWN33" s="151" t="s">
        <v>460</v>
      </c>
      <c r="OWO33" s="168" t="s">
        <v>127</v>
      </c>
      <c r="OWP33" s="149"/>
      <c r="OWQ33" s="149">
        <v>500</v>
      </c>
      <c r="OWR33" s="151" t="s">
        <v>460</v>
      </c>
      <c r="OWS33" s="168" t="s">
        <v>127</v>
      </c>
      <c r="OWT33" s="149"/>
      <c r="OWU33" s="149">
        <v>500</v>
      </c>
      <c r="OWV33" s="151" t="s">
        <v>460</v>
      </c>
      <c r="OWW33" s="168" t="s">
        <v>127</v>
      </c>
      <c r="OWX33" s="149"/>
      <c r="OWY33" s="149">
        <v>500</v>
      </c>
      <c r="OWZ33" s="151" t="s">
        <v>460</v>
      </c>
      <c r="OXA33" s="168" t="s">
        <v>127</v>
      </c>
      <c r="OXB33" s="149"/>
      <c r="OXC33" s="149">
        <v>500</v>
      </c>
      <c r="OXD33" s="151" t="s">
        <v>460</v>
      </c>
      <c r="OXE33" s="168" t="s">
        <v>127</v>
      </c>
      <c r="OXF33" s="149"/>
      <c r="OXG33" s="149">
        <v>500</v>
      </c>
      <c r="OXH33" s="151" t="s">
        <v>460</v>
      </c>
      <c r="OXI33" s="168" t="s">
        <v>127</v>
      </c>
      <c r="OXJ33" s="149"/>
      <c r="OXK33" s="149">
        <v>500</v>
      </c>
      <c r="OXL33" s="151" t="s">
        <v>460</v>
      </c>
      <c r="OXM33" s="168" t="s">
        <v>127</v>
      </c>
      <c r="OXN33" s="149"/>
      <c r="OXO33" s="149">
        <v>500</v>
      </c>
      <c r="OXP33" s="151" t="s">
        <v>460</v>
      </c>
      <c r="OXQ33" s="168" t="s">
        <v>127</v>
      </c>
      <c r="OXR33" s="149"/>
      <c r="OXS33" s="149">
        <v>500</v>
      </c>
      <c r="OXT33" s="151" t="s">
        <v>460</v>
      </c>
      <c r="OXU33" s="168" t="s">
        <v>127</v>
      </c>
      <c r="OXV33" s="149"/>
      <c r="OXW33" s="149">
        <v>500</v>
      </c>
      <c r="OXX33" s="151" t="s">
        <v>460</v>
      </c>
      <c r="OXY33" s="168" t="s">
        <v>127</v>
      </c>
      <c r="OXZ33" s="149"/>
      <c r="OYA33" s="149">
        <v>500</v>
      </c>
      <c r="OYB33" s="151" t="s">
        <v>460</v>
      </c>
      <c r="OYC33" s="168" t="s">
        <v>127</v>
      </c>
      <c r="OYD33" s="149"/>
      <c r="OYE33" s="149">
        <v>500</v>
      </c>
      <c r="OYF33" s="151" t="s">
        <v>460</v>
      </c>
      <c r="OYG33" s="168" t="s">
        <v>127</v>
      </c>
      <c r="OYH33" s="149"/>
      <c r="OYI33" s="149">
        <v>500</v>
      </c>
      <c r="OYJ33" s="151" t="s">
        <v>460</v>
      </c>
      <c r="OYK33" s="168" t="s">
        <v>127</v>
      </c>
      <c r="OYL33" s="149"/>
      <c r="OYM33" s="149">
        <v>500</v>
      </c>
      <c r="OYN33" s="151" t="s">
        <v>460</v>
      </c>
      <c r="OYO33" s="168" t="s">
        <v>127</v>
      </c>
      <c r="OYP33" s="149"/>
      <c r="OYQ33" s="149">
        <v>500</v>
      </c>
      <c r="OYR33" s="151" t="s">
        <v>460</v>
      </c>
      <c r="OYS33" s="168" t="s">
        <v>127</v>
      </c>
      <c r="OYT33" s="149"/>
      <c r="OYU33" s="149">
        <v>500</v>
      </c>
      <c r="OYV33" s="151" t="s">
        <v>460</v>
      </c>
      <c r="OYW33" s="168" t="s">
        <v>127</v>
      </c>
      <c r="OYX33" s="149"/>
      <c r="OYY33" s="149">
        <v>500</v>
      </c>
      <c r="OYZ33" s="151" t="s">
        <v>460</v>
      </c>
      <c r="OZA33" s="168" t="s">
        <v>127</v>
      </c>
      <c r="OZB33" s="149"/>
      <c r="OZC33" s="149">
        <v>500</v>
      </c>
      <c r="OZD33" s="151" t="s">
        <v>460</v>
      </c>
      <c r="OZE33" s="168" t="s">
        <v>127</v>
      </c>
      <c r="OZF33" s="149"/>
      <c r="OZG33" s="149">
        <v>500</v>
      </c>
      <c r="OZH33" s="151" t="s">
        <v>460</v>
      </c>
      <c r="OZI33" s="168" t="s">
        <v>127</v>
      </c>
      <c r="OZJ33" s="149"/>
      <c r="OZK33" s="149">
        <v>500</v>
      </c>
      <c r="OZL33" s="151" t="s">
        <v>460</v>
      </c>
      <c r="OZM33" s="168" t="s">
        <v>127</v>
      </c>
      <c r="OZN33" s="149"/>
      <c r="OZO33" s="149">
        <v>500</v>
      </c>
      <c r="OZP33" s="151" t="s">
        <v>460</v>
      </c>
      <c r="OZQ33" s="168" t="s">
        <v>127</v>
      </c>
      <c r="OZR33" s="149"/>
      <c r="OZS33" s="149">
        <v>500</v>
      </c>
      <c r="OZT33" s="151" t="s">
        <v>460</v>
      </c>
      <c r="OZU33" s="168" t="s">
        <v>127</v>
      </c>
      <c r="OZV33" s="149"/>
      <c r="OZW33" s="149">
        <v>500</v>
      </c>
      <c r="OZX33" s="151" t="s">
        <v>460</v>
      </c>
      <c r="OZY33" s="168" t="s">
        <v>127</v>
      </c>
      <c r="OZZ33" s="149"/>
      <c r="PAA33" s="149">
        <v>500</v>
      </c>
      <c r="PAB33" s="151" t="s">
        <v>460</v>
      </c>
      <c r="PAC33" s="168" t="s">
        <v>127</v>
      </c>
      <c r="PAD33" s="149"/>
      <c r="PAE33" s="149">
        <v>500</v>
      </c>
      <c r="PAF33" s="151" t="s">
        <v>460</v>
      </c>
      <c r="PAG33" s="168" t="s">
        <v>127</v>
      </c>
      <c r="PAH33" s="149"/>
      <c r="PAI33" s="149">
        <v>500</v>
      </c>
      <c r="PAJ33" s="151" t="s">
        <v>460</v>
      </c>
      <c r="PAK33" s="168" t="s">
        <v>127</v>
      </c>
      <c r="PAL33" s="149"/>
      <c r="PAM33" s="149">
        <v>500</v>
      </c>
      <c r="PAN33" s="151" t="s">
        <v>460</v>
      </c>
      <c r="PAO33" s="168" t="s">
        <v>127</v>
      </c>
      <c r="PAP33" s="149"/>
      <c r="PAQ33" s="149">
        <v>500</v>
      </c>
      <c r="PAR33" s="151" t="s">
        <v>460</v>
      </c>
      <c r="PAS33" s="168" t="s">
        <v>127</v>
      </c>
      <c r="PAT33" s="149"/>
      <c r="PAU33" s="149">
        <v>500</v>
      </c>
      <c r="PAV33" s="151" t="s">
        <v>460</v>
      </c>
      <c r="PAW33" s="168" t="s">
        <v>127</v>
      </c>
      <c r="PAX33" s="149"/>
      <c r="PAY33" s="149">
        <v>500</v>
      </c>
      <c r="PAZ33" s="151" t="s">
        <v>460</v>
      </c>
      <c r="PBA33" s="168" t="s">
        <v>127</v>
      </c>
      <c r="PBB33" s="149"/>
      <c r="PBC33" s="149">
        <v>500</v>
      </c>
      <c r="PBD33" s="151" t="s">
        <v>460</v>
      </c>
      <c r="PBE33" s="168" t="s">
        <v>127</v>
      </c>
      <c r="PBF33" s="149"/>
      <c r="PBG33" s="149">
        <v>500</v>
      </c>
      <c r="PBH33" s="151" t="s">
        <v>460</v>
      </c>
      <c r="PBI33" s="168" t="s">
        <v>127</v>
      </c>
      <c r="PBJ33" s="149"/>
      <c r="PBK33" s="149">
        <v>500</v>
      </c>
      <c r="PBL33" s="151" t="s">
        <v>460</v>
      </c>
      <c r="PBM33" s="168" t="s">
        <v>127</v>
      </c>
      <c r="PBN33" s="149"/>
      <c r="PBO33" s="149">
        <v>500</v>
      </c>
      <c r="PBP33" s="151" t="s">
        <v>460</v>
      </c>
      <c r="PBQ33" s="168" t="s">
        <v>127</v>
      </c>
      <c r="PBR33" s="149"/>
      <c r="PBS33" s="149">
        <v>500</v>
      </c>
      <c r="PBT33" s="151" t="s">
        <v>460</v>
      </c>
      <c r="PBU33" s="168" t="s">
        <v>127</v>
      </c>
      <c r="PBV33" s="149"/>
      <c r="PBW33" s="149">
        <v>500</v>
      </c>
      <c r="PBX33" s="151" t="s">
        <v>460</v>
      </c>
      <c r="PBY33" s="168" t="s">
        <v>127</v>
      </c>
      <c r="PBZ33" s="149"/>
      <c r="PCA33" s="149">
        <v>500</v>
      </c>
      <c r="PCB33" s="151" t="s">
        <v>460</v>
      </c>
      <c r="PCC33" s="168" t="s">
        <v>127</v>
      </c>
      <c r="PCD33" s="149"/>
      <c r="PCE33" s="149">
        <v>500</v>
      </c>
      <c r="PCF33" s="151" t="s">
        <v>460</v>
      </c>
      <c r="PCG33" s="168" t="s">
        <v>127</v>
      </c>
      <c r="PCH33" s="149"/>
      <c r="PCI33" s="149">
        <v>500</v>
      </c>
      <c r="PCJ33" s="151" t="s">
        <v>460</v>
      </c>
      <c r="PCK33" s="168" t="s">
        <v>127</v>
      </c>
      <c r="PCL33" s="149"/>
      <c r="PCM33" s="149">
        <v>500</v>
      </c>
      <c r="PCN33" s="151" t="s">
        <v>460</v>
      </c>
      <c r="PCO33" s="168" t="s">
        <v>127</v>
      </c>
      <c r="PCP33" s="149"/>
      <c r="PCQ33" s="149">
        <v>500</v>
      </c>
      <c r="PCR33" s="151" t="s">
        <v>460</v>
      </c>
      <c r="PCS33" s="168" t="s">
        <v>127</v>
      </c>
      <c r="PCT33" s="149"/>
      <c r="PCU33" s="149">
        <v>500</v>
      </c>
      <c r="PCV33" s="151" t="s">
        <v>460</v>
      </c>
      <c r="PCW33" s="168" t="s">
        <v>127</v>
      </c>
      <c r="PCX33" s="149"/>
      <c r="PCY33" s="149">
        <v>500</v>
      </c>
      <c r="PCZ33" s="151" t="s">
        <v>460</v>
      </c>
      <c r="PDA33" s="168" t="s">
        <v>127</v>
      </c>
      <c r="PDB33" s="149"/>
      <c r="PDC33" s="149">
        <v>500</v>
      </c>
      <c r="PDD33" s="151" t="s">
        <v>460</v>
      </c>
      <c r="PDE33" s="168" t="s">
        <v>127</v>
      </c>
      <c r="PDF33" s="149"/>
      <c r="PDG33" s="149">
        <v>500</v>
      </c>
      <c r="PDH33" s="151" t="s">
        <v>460</v>
      </c>
      <c r="PDI33" s="168" t="s">
        <v>127</v>
      </c>
      <c r="PDJ33" s="149"/>
      <c r="PDK33" s="149">
        <v>500</v>
      </c>
      <c r="PDL33" s="151" t="s">
        <v>460</v>
      </c>
      <c r="PDM33" s="168" t="s">
        <v>127</v>
      </c>
      <c r="PDN33" s="149"/>
      <c r="PDO33" s="149">
        <v>500</v>
      </c>
      <c r="PDP33" s="151" t="s">
        <v>460</v>
      </c>
      <c r="PDQ33" s="168" t="s">
        <v>127</v>
      </c>
      <c r="PDR33" s="149"/>
      <c r="PDS33" s="149">
        <v>500</v>
      </c>
      <c r="PDT33" s="151" t="s">
        <v>460</v>
      </c>
      <c r="PDU33" s="168" t="s">
        <v>127</v>
      </c>
      <c r="PDV33" s="149"/>
      <c r="PDW33" s="149">
        <v>500</v>
      </c>
      <c r="PDX33" s="151" t="s">
        <v>460</v>
      </c>
      <c r="PDY33" s="168" t="s">
        <v>127</v>
      </c>
      <c r="PDZ33" s="149"/>
      <c r="PEA33" s="149">
        <v>500</v>
      </c>
      <c r="PEB33" s="151" t="s">
        <v>460</v>
      </c>
      <c r="PEC33" s="168" t="s">
        <v>127</v>
      </c>
      <c r="PED33" s="149"/>
      <c r="PEE33" s="149">
        <v>500</v>
      </c>
      <c r="PEF33" s="151" t="s">
        <v>460</v>
      </c>
      <c r="PEG33" s="168" t="s">
        <v>127</v>
      </c>
      <c r="PEH33" s="149"/>
      <c r="PEI33" s="149">
        <v>500</v>
      </c>
      <c r="PEJ33" s="151" t="s">
        <v>460</v>
      </c>
      <c r="PEK33" s="168" t="s">
        <v>127</v>
      </c>
      <c r="PEL33" s="149"/>
      <c r="PEM33" s="149">
        <v>500</v>
      </c>
      <c r="PEN33" s="151" t="s">
        <v>460</v>
      </c>
      <c r="PEO33" s="168" t="s">
        <v>127</v>
      </c>
      <c r="PEP33" s="149"/>
      <c r="PEQ33" s="149">
        <v>500</v>
      </c>
      <c r="PER33" s="151" t="s">
        <v>460</v>
      </c>
      <c r="PES33" s="168" t="s">
        <v>127</v>
      </c>
      <c r="PET33" s="149"/>
      <c r="PEU33" s="149">
        <v>500</v>
      </c>
      <c r="PEV33" s="151" t="s">
        <v>460</v>
      </c>
      <c r="PEW33" s="168" t="s">
        <v>127</v>
      </c>
      <c r="PEX33" s="149"/>
      <c r="PEY33" s="149">
        <v>500</v>
      </c>
      <c r="PEZ33" s="151" t="s">
        <v>460</v>
      </c>
      <c r="PFA33" s="168" t="s">
        <v>127</v>
      </c>
      <c r="PFB33" s="149"/>
      <c r="PFC33" s="149">
        <v>500</v>
      </c>
      <c r="PFD33" s="151" t="s">
        <v>460</v>
      </c>
      <c r="PFE33" s="168" t="s">
        <v>127</v>
      </c>
      <c r="PFF33" s="149"/>
      <c r="PFG33" s="149">
        <v>500</v>
      </c>
      <c r="PFH33" s="151" t="s">
        <v>460</v>
      </c>
      <c r="PFI33" s="168" t="s">
        <v>127</v>
      </c>
      <c r="PFJ33" s="149"/>
      <c r="PFK33" s="149">
        <v>500</v>
      </c>
      <c r="PFL33" s="151" t="s">
        <v>460</v>
      </c>
      <c r="PFM33" s="168" t="s">
        <v>127</v>
      </c>
      <c r="PFN33" s="149"/>
      <c r="PFO33" s="149">
        <v>500</v>
      </c>
      <c r="PFP33" s="151" t="s">
        <v>460</v>
      </c>
      <c r="PFQ33" s="168" t="s">
        <v>127</v>
      </c>
      <c r="PFR33" s="149"/>
      <c r="PFS33" s="149">
        <v>500</v>
      </c>
      <c r="PFT33" s="151" t="s">
        <v>460</v>
      </c>
      <c r="PFU33" s="168" t="s">
        <v>127</v>
      </c>
      <c r="PFV33" s="149"/>
      <c r="PFW33" s="149">
        <v>500</v>
      </c>
      <c r="PFX33" s="151" t="s">
        <v>460</v>
      </c>
      <c r="PFY33" s="168" t="s">
        <v>127</v>
      </c>
      <c r="PFZ33" s="149"/>
      <c r="PGA33" s="149">
        <v>500</v>
      </c>
      <c r="PGB33" s="151" t="s">
        <v>460</v>
      </c>
      <c r="PGC33" s="168" t="s">
        <v>127</v>
      </c>
      <c r="PGD33" s="149"/>
      <c r="PGE33" s="149">
        <v>500</v>
      </c>
      <c r="PGF33" s="151" t="s">
        <v>460</v>
      </c>
      <c r="PGG33" s="168" t="s">
        <v>127</v>
      </c>
      <c r="PGH33" s="149"/>
      <c r="PGI33" s="149">
        <v>500</v>
      </c>
      <c r="PGJ33" s="151" t="s">
        <v>460</v>
      </c>
      <c r="PGK33" s="168" t="s">
        <v>127</v>
      </c>
      <c r="PGL33" s="149"/>
      <c r="PGM33" s="149">
        <v>500</v>
      </c>
      <c r="PGN33" s="151" t="s">
        <v>460</v>
      </c>
      <c r="PGO33" s="168" t="s">
        <v>127</v>
      </c>
      <c r="PGP33" s="149"/>
      <c r="PGQ33" s="149">
        <v>500</v>
      </c>
      <c r="PGR33" s="151" t="s">
        <v>460</v>
      </c>
      <c r="PGS33" s="168" t="s">
        <v>127</v>
      </c>
      <c r="PGT33" s="149"/>
      <c r="PGU33" s="149">
        <v>500</v>
      </c>
      <c r="PGV33" s="151" t="s">
        <v>460</v>
      </c>
      <c r="PGW33" s="168" t="s">
        <v>127</v>
      </c>
      <c r="PGX33" s="149"/>
      <c r="PGY33" s="149">
        <v>500</v>
      </c>
      <c r="PGZ33" s="151" t="s">
        <v>460</v>
      </c>
      <c r="PHA33" s="168" t="s">
        <v>127</v>
      </c>
      <c r="PHB33" s="149"/>
      <c r="PHC33" s="149">
        <v>500</v>
      </c>
      <c r="PHD33" s="151" t="s">
        <v>460</v>
      </c>
      <c r="PHE33" s="168" t="s">
        <v>127</v>
      </c>
      <c r="PHF33" s="149"/>
      <c r="PHG33" s="149">
        <v>500</v>
      </c>
      <c r="PHH33" s="151" t="s">
        <v>460</v>
      </c>
      <c r="PHI33" s="168" t="s">
        <v>127</v>
      </c>
      <c r="PHJ33" s="149"/>
      <c r="PHK33" s="149">
        <v>500</v>
      </c>
      <c r="PHL33" s="151" t="s">
        <v>460</v>
      </c>
      <c r="PHM33" s="168" t="s">
        <v>127</v>
      </c>
      <c r="PHN33" s="149"/>
      <c r="PHO33" s="149">
        <v>500</v>
      </c>
      <c r="PHP33" s="151" t="s">
        <v>460</v>
      </c>
      <c r="PHQ33" s="168" t="s">
        <v>127</v>
      </c>
      <c r="PHR33" s="149"/>
      <c r="PHS33" s="149">
        <v>500</v>
      </c>
      <c r="PHT33" s="151" t="s">
        <v>460</v>
      </c>
      <c r="PHU33" s="168" t="s">
        <v>127</v>
      </c>
      <c r="PHV33" s="149"/>
      <c r="PHW33" s="149">
        <v>500</v>
      </c>
      <c r="PHX33" s="151" t="s">
        <v>460</v>
      </c>
      <c r="PHY33" s="168" t="s">
        <v>127</v>
      </c>
      <c r="PHZ33" s="149"/>
      <c r="PIA33" s="149">
        <v>500</v>
      </c>
      <c r="PIB33" s="151" t="s">
        <v>460</v>
      </c>
      <c r="PIC33" s="168" t="s">
        <v>127</v>
      </c>
      <c r="PID33" s="149"/>
      <c r="PIE33" s="149">
        <v>500</v>
      </c>
      <c r="PIF33" s="151" t="s">
        <v>460</v>
      </c>
      <c r="PIG33" s="168" t="s">
        <v>127</v>
      </c>
      <c r="PIH33" s="149"/>
      <c r="PII33" s="149">
        <v>500</v>
      </c>
      <c r="PIJ33" s="151" t="s">
        <v>460</v>
      </c>
      <c r="PIK33" s="168" t="s">
        <v>127</v>
      </c>
      <c r="PIL33" s="149"/>
      <c r="PIM33" s="149">
        <v>500</v>
      </c>
      <c r="PIN33" s="151" t="s">
        <v>460</v>
      </c>
      <c r="PIO33" s="168" t="s">
        <v>127</v>
      </c>
      <c r="PIP33" s="149"/>
      <c r="PIQ33" s="149">
        <v>500</v>
      </c>
      <c r="PIR33" s="151" t="s">
        <v>460</v>
      </c>
      <c r="PIS33" s="168" t="s">
        <v>127</v>
      </c>
      <c r="PIT33" s="149"/>
      <c r="PIU33" s="149">
        <v>500</v>
      </c>
      <c r="PIV33" s="151" t="s">
        <v>460</v>
      </c>
      <c r="PIW33" s="168" t="s">
        <v>127</v>
      </c>
      <c r="PIX33" s="149"/>
      <c r="PIY33" s="149">
        <v>500</v>
      </c>
      <c r="PIZ33" s="151" t="s">
        <v>460</v>
      </c>
      <c r="PJA33" s="168" t="s">
        <v>127</v>
      </c>
      <c r="PJB33" s="149"/>
      <c r="PJC33" s="149">
        <v>500</v>
      </c>
      <c r="PJD33" s="151" t="s">
        <v>460</v>
      </c>
      <c r="PJE33" s="168" t="s">
        <v>127</v>
      </c>
      <c r="PJF33" s="149"/>
      <c r="PJG33" s="149">
        <v>500</v>
      </c>
      <c r="PJH33" s="151" t="s">
        <v>460</v>
      </c>
      <c r="PJI33" s="168" t="s">
        <v>127</v>
      </c>
      <c r="PJJ33" s="149"/>
      <c r="PJK33" s="149">
        <v>500</v>
      </c>
      <c r="PJL33" s="151" t="s">
        <v>460</v>
      </c>
      <c r="PJM33" s="168" t="s">
        <v>127</v>
      </c>
      <c r="PJN33" s="149"/>
      <c r="PJO33" s="149">
        <v>500</v>
      </c>
      <c r="PJP33" s="151" t="s">
        <v>460</v>
      </c>
      <c r="PJQ33" s="168" t="s">
        <v>127</v>
      </c>
      <c r="PJR33" s="149"/>
      <c r="PJS33" s="149">
        <v>500</v>
      </c>
      <c r="PJT33" s="151" t="s">
        <v>460</v>
      </c>
      <c r="PJU33" s="168" t="s">
        <v>127</v>
      </c>
      <c r="PJV33" s="149"/>
      <c r="PJW33" s="149">
        <v>500</v>
      </c>
      <c r="PJX33" s="151" t="s">
        <v>460</v>
      </c>
      <c r="PJY33" s="168" t="s">
        <v>127</v>
      </c>
      <c r="PJZ33" s="149"/>
      <c r="PKA33" s="149">
        <v>500</v>
      </c>
      <c r="PKB33" s="151" t="s">
        <v>460</v>
      </c>
      <c r="PKC33" s="168" t="s">
        <v>127</v>
      </c>
      <c r="PKD33" s="149"/>
      <c r="PKE33" s="149">
        <v>500</v>
      </c>
      <c r="PKF33" s="151" t="s">
        <v>460</v>
      </c>
      <c r="PKG33" s="168" t="s">
        <v>127</v>
      </c>
      <c r="PKH33" s="149"/>
      <c r="PKI33" s="149">
        <v>500</v>
      </c>
      <c r="PKJ33" s="151" t="s">
        <v>460</v>
      </c>
      <c r="PKK33" s="168" t="s">
        <v>127</v>
      </c>
      <c r="PKL33" s="149"/>
      <c r="PKM33" s="149">
        <v>500</v>
      </c>
      <c r="PKN33" s="151" t="s">
        <v>460</v>
      </c>
      <c r="PKO33" s="168" t="s">
        <v>127</v>
      </c>
      <c r="PKP33" s="149"/>
      <c r="PKQ33" s="149">
        <v>500</v>
      </c>
      <c r="PKR33" s="151" t="s">
        <v>460</v>
      </c>
      <c r="PKS33" s="168" t="s">
        <v>127</v>
      </c>
      <c r="PKT33" s="149"/>
      <c r="PKU33" s="149">
        <v>500</v>
      </c>
      <c r="PKV33" s="151" t="s">
        <v>460</v>
      </c>
      <c r="PKW33" s="168" t="s">
        <v>127</v>
      </c>
      <c r="PKX33" s="149"/>
      <c r="PKY33" s="149">
        <v>500</v>
      </c>
      <c r="PKZ33" s="151" t="s">
        <v>460</v>
      </c>
      <c r="PLA33" s="168" t="s">
        <v>127</v>
      </c>
      <c r="PLB33" s="149"/>
      <c r="PLC33" s="149">
        <v>500</v>
      </c>
      <c r="PLD33" s="151" t="s">
        <v>460</v>
      </c>
      <c r="PLE33" s="168" t="s">
        <v>127</v>
      </c>
      <c r="PLF33" s="149"/>
      <c r="PLG33" s="149">
        <v>500</v>
      </c>
      <c r="PLH33" s="151" t="s">
        <v>460</v>
      </c>
      <c r="PLI33" s="168" t="s">
        <v>127</v>
      </c>
      <c r="PLJ33" s="149"/>
      <c r="PLK33" s="149">
        <v>500</v>
      </c>
      <c r="PLL33" s="151" t="s">
        <v>460</v>
      </c>
      <c r="PLM33" s="168" t="s">
        <v>127</v>
      </c>
      <c r="PLN33" s="149"/>
      <c r="PLO33" s="149">
        <v>500</v>
      </c>
      <c r="PLP33" s="151" t="s">
        <v>460</v>
      </c>
      <c r="PLQ33" s="168" t="s">
        <v>127</v>
      </c>
      <c r="PLR33" s="149"/>
      <c r="PLS33" s="149">
        <v>500</v>
      </c>
      <c r="PLT33" s="151" t="s">
        <v>460</v>
      </c>
      <c r="PLU33" s="168" t="s">
        <v>127</v>
      </c>
      <c r="PLV33" s="149"/>
      <c r="PLW33" s="149">
        <v>500</v>
      </c>
      <c r="PLX33" s="151" t="s">
        <v>460</v>
      </c>
      <c r="PLY33" s="168" t="s">
        <v>127</v>
      </c>
      <c r="PLZ33" s="149"/>
      <c r="PMA33" s="149">
        <v>500</v>
      </c>
      <c r="PMB33" s="151" t="s">
        <v>460</v>
      </c>
      <c r="PMC33" s="168" t="s">
        <v>127</v>
      </c>
      <c r="PMD33" s="149"/>
      <c r="PME33" s="149">
        <v>500</v>
      </c>
      <c r="PMF33" s="151" t="s">
        <v>460</v>
      </c>
      <c r="PMG33" s="168" t="s">
        <v>127</v>
      </c>
      <c r="PMH33" s="149"/>
      <c r="PMI33" s="149">
        <v>500</v>
      </c>
      <c r="PMJ33" s="151" t="s">
        <v>460</v>
      </c>
      <c r="PMK33" s="168" t="s">
        <v>127</v>
      </c>
      <c r="PML33" s="149"/>
      <c r="PMM33" s="149">
        <v>500</v>
      </c>
      <c r="PMN33" s="151" t="s">
        <v>460</v>
      </c>
      <c r="PMO33" s="168" t="s">
        <v>127</v>
      </c>
      <c r="PMP33" s="149"/>
      <c r="PMQ33" s="149">
        <v>500</v>
      </c>
      <c r="PMR33" s="151" t="s">
        <v>460</v>
      </c>
      <c r="PMS33" s="168" t="s">
        <v>127</v>
      </c>
      <c r="PMT33" s="149"/>
      <c r="PMU33" s="149">
        <v>500</v>
      </c>
      <c r="PMV33" s="151" t="s">
        <v>460</v>
      </c>
      <c r="PMW33" s="168" t="s">
        <v>127</v>
      </c>
      <c r="PMX33" s="149"/>
      <c r="PMY33" s="149">
        <v>500</v>
      </c>
      <c r="PMZ33" s="151" t="s">
        <v>460</v>
      </c>
      <c r="PNA33" s="168" t="s">
        <v>127</v>
      </c>
      <c r="PNB33" s="149"/>
      <c r="PNC33" s="149">
        <v>500</v>
      </c>
      <c r="PND33" s="151" t="s">
        <v>460</v>
      </c>
      <c r="PNE33" s="168" t="s">
        <v>127</v>
      </c>
      <c r="PNF33" s="149"/>
      <c r="PNG33" s="149">
        <v>500</v>
      </c>
      <c r="PNH33" s="151" t="s">
        <v>460</v>
      </c>
      <c r="PNI33" s="168" t="s">
        <v>127</v>
      </c>
      <c r="PNJ33" s="149"/>
      <c r="PNK33" s="149">
        <v>500</v>
      </c>
      <c r="PNL33" s="151" t="s">
        <v>460</v>
      </c>
      <c r="PNM33" s="168" t="s">
        <v>127</v>
      </c>
      <c r="PNN33" s="149"/>
      <c r="PNO33" s="149">
        <v>500</v>
      </c>
      <c r="PNP33" s="151" t="s">
        <v>460</v>
      </c>
      <c r="PNQ33" s="168" t="s">
        <v>127</v>
      </c>
      <c r="PNR33" s="149"/>
      <c r="PNS33" s="149">
        <v>500</v>
      </c>
      <c r="PNT33" s="151" t="s">
        <v>460</v>
      </c>
      <c r="PNU33" s="168" t="s">
        <v>127</v>
      </c>
      <c r="PNV33" s="149"/>
      <c r="PNW33" s="149">
        <v>500</v>
      </c>
      <c r="PNX33" s="151" t="s">
        <v>460</v>
      </c>
      <c r="PNY33" s="168" t="s">
        <v>127</v>
      </c>
      <c r="PNZ33" s="149"/>
      <c r="POA33" s="149">
        <v>500</v>
      </c>
      <c r="POB33" s="151" t="s">
        <v>460</v>
      </c>
      <c r="POC33" s="168" t="s">
        <v>127</v>
      </c>
      <c r="POD33" s="149"/>
      <c r="POE33" s="149">
        <v>500</v>
      </c>
      <c r="POF33" s="151" t="s">
        <v>460</v>
      </c>
      <c r="POG33" s="168" t="s">
        <v>127</v>
      </c>
      <c r="POH33" s="149"/>
      <c r="POI33" s="149">
        <v>500</v>
      </c>
      <c r="POJ33" s="151" t="s">
        <v>460</v>
      </c>
      <c r="POK33" s="168" t="s">
        <v>127</v>
      </c>
      <c r="POL33" s="149"/>
      <c r="POM33" s="149">
        <v>500</v>
      </c>
      <c r="PON33" s="151" t="s">
        <v>460</v>
      </c>
      <c r="POO33" s="168" t="s">
        <v>127</v>
      </c>
      <c r="POP33" s="149"/>
      <c r="POQ33" s="149">
        <v>500</v>
      </c>
      <c r="POR33" s="151" t="s">
        <v>460</v>
      </c>
      <c r="POS33" s="168" t="s">
        <v>127</v>
      </c>
      <c r="POT33" s="149"/>
      <c r="POU33" s="149">
        <v>500</v>
      </c>
      <c r="POV33" s="151" t="s">
        <v>460</v>
      </c>
      <c r="POW33" s="168" t="s">
        <v>127</v>
      </c>
      <c r="POX33" s="149"/>
      <c r="POY33" s="149">
        <v>500</v>
      </c>
      <c r="POZ33" s="151" t="s">
        <v>460</v>
      </c>
      <c r="PPA33" s="168" t="s">
        <v>127</v>
      </c>
      <c r="PPB33" s="149"/>
      <c r="PPC33" s="149">
        <v>500</v>
      </c>
      <c r="PPD33" s="151" t="s">
        <v>460</v>
      </c>
      <c r="PPE33" s="168" t="s">
        <v>127</v>
      </c>
      <c r="PPF33" s="149"/>
      <c r="PPG33" s="149">
        <v>500</v>
      </c>
      <c r="PPH33" s="151" t="s">
        <v>460</v>
      </c>
      <c r="PPI33" s="168" t="s">
        <v>127</v>
      </c>
      <c r="PPJ33" s="149"/>
      <c r="PPK33" s="149">
        <v>500</v>
      </c>
      <c r="PPL33" s="151" t="s">
        <v>460</v>
      </c>
      <c r="PPM33" s="168" t="s">
        <v>127</v>
      </c>
      <c r="PPN33" s="149"/>
      <c r="PPO33" s="149">
        <v>500</v>
      </c>
      <c r="PPP33" s="151" t="s">
        <v>460</v>
      </c>
      <c r="PPQ33" s="168" t="s">
        <v>127</v>
      </c>
      <c r="PPR33" s="149"/>
      <c r="PPS33" s="149">
        <v>500</v>
      </c>
      <c r="PPT33" s="151" t="s">
        <v>460</v>
      </c>
      <c r="PPU33" s="168" t="s">
        <v>127</v>
      </c>
      <c r="PPV33" s="149"/>
      <c r="PPW33" s="149">
        <v>500</v>
      </c>
      <c r="PPX33" s="151" t="s">
        <v>460</v>
      </c>
      <c r="PPY33" s="168" t="s">
        <v>127</v>
      </c>
      <c r="PPZ33" s="149"/>
      <c r="PQA33" s="149">
        <v>500</v>
      </c>
      <c r="PQB33" s="151" t="s">
        <v>460</v>
      </c>
      <c r="PQC33" s="168" t="s">
        <v>127</v>
      </c>
      <c r="PQD33" s="149"/>
      <c r="PQE33" s="149">
        <v>500</v>
      </c>
      <c r="PQF33" s="151" t="s">
        <v>460</v>
      </c>
      <c r="PQG33" s="168" t="s">
        <v>127</v>
      </c>
      <c r="PQH33" s="149"/>
      <c r="PQI33" s="149">
        <v>500</v>
      </c>
      <c r="PQJ33" s="151" t="s">
        <v>460</v>
      </c>
      <c r="PQK33" s="168" t="s">
        <v>127</v>
      </c>
      <c r="PQL33" s="149"/>
      <c r="PQM33" s="149">
        <v>500</v>
      </c>
      <c r="PQN33" s="151" t="s">
        <v>460</v>
      </c>
      <c r="PQO33" s="168" t="s">
        <v>127</v>
      </c>
      <c r="PQP33" s="149"/>
      <c r="PQQ33" s="149">
        <v>500</v>
      </c>
      <c r="PQR33" s="151" t="s">
        <v>460</v>
      </c>
      <c r="PQS33" s="168" t="s">
        <v>127</v>
      </c>
      <c r="PQT33" s="149"/>
      <c r="PQU33" s="149">
        <v>500</v>
      </c>
      <c r="PQV33" s="151" t="s">
        <v>460</v>
      </c>
      <c r="PQW33" s="168" t="s">
        <v>127</v>
      </c>
      <c r="PQX33" s="149"/>
      <c r="PQY33" s="149">
        <v>500</v>
      </c>
      <c r="PQZ33" s="151" t="s">
        <v>460</v>
      </c>
      <c r="PRA33" s="168" t="s">
        <v>127</v>
      </c>
      <c r="PRB33" s="149"/>
      <c r="PRC33" s="149">
        <v>500</v>
      </c>
      <c r="PRD33" s="151" t="s">
        <v>460</v>
      </c>
      <c r="PRE33" s="168" t="s">
        <v>127</v>
      </c>
      <c r="PRF33" s="149"/>
      <c r="PRG33" s="149">
        <v>500</v>
      </c>
      <c r="PRH33" s="151" t="s">
        <v>460</v>
      </c>
      <c r="PRI33" s="168" t="s">
        <v>127</v>
      </c>
      <c r="PRJ33" s="149"/>
      <c r="PRK33" s="149">
        <v>500</v>
      </c>
      <c r="PRL33" s="151" t="s">
        <v>460</v>
      </c>
      <c r="PRM33" s="168" t="s">
        <v>127</v>
      </c>
      <c r="PRN33" s="149"/>
      <c r="PRO33" s="149">
        <v>500</v>
      </c>
      <c r="PRP33" s="151" t="s">
        <v>460</v>
      </c>
      <c r="PRQ33" s="168" t="s">
        <v>127</v>
      </c>
      <c r="PRR33" s="149"/>
      <c r="PRS33" s="149">
        <v>500</v>
      </c>
      <c r="PRT33" s="151" t="s">
        <v>460</v>
      </c>
      <c r="PRU33" s="168" t="s">
        <v>127</v>
      </c>
      <c r="PRV33" s="149"/>
      <c r="PRW33" s="149">
        <v>500</v>
      </c>
      <c r="PRX33" s="151" t="s">
        <v>460</v>
      </c>
      <c r="PRY33" s="168" t="s">
        <v>127</v>
      </c>
      <c r="PRZ33" s="149"/>
      <c r="PSA33" s="149">
        <v>500</v>
      </c>
      <c r="PSB33" s="151" t="s">
        <v>460</v>
      </c>
      <c r="PSC33" s="168" t="s">
        <v>127</v>
      </c>
      <c r="PSD33" s="149"/>
      <c r="PSE33" s="149">
        <v>500</v>
      </c>
      <c r="PSF33" s="151" t="s">
        <v>460</v>
      </c>
      <c r="PSG33" s="168" t="s">
        <v>127</v>
      </c>
      <c r="PSH33" s="149"/>
      <c r="PSI33" s="149">
        <v>500</v>
      </c>
      <c r="PSJ33" s="151" t="s">
        <v>460</v>
      </c>
      <c r="PSK33" s="168" t="s">
        <v>127</v>
      </c>
      <c r="PSL33" s="149"/>
      <c r="PSM33" s="149">
        <v>500</v>
      </c>
      <c r="PSN33" s="151" t="s">
        <v>460</v>
      </c>
      <c r="PSO33" s="168" t="s">
        <v>127</v>
      </c>
      <c r="PSP33" s="149"/>
      <c r="PSQ33" s="149">
        <v>500</v>
      </c>
      <c r="PSR33" s="151" t="s">
        <v>460</v>
      </c>
      <c r="PSS33" s="168" t="s">
        <v>127</v>
      </c>
      <c r="PST33" s="149"/>
      <c r="PSU33" s="149">
        <v>500</v>
      </c>
      <c r="PSV33" s="151" t="s">
        <v>460</v>
      </c>
      <c r="PSW33" s="168" t="s">
        <v>127</v>
      </c>
      <c r="PSX33" s="149"/>
      <c r="PSY33" s="149">
        <v>500</v>
      </c>
      <c r="PSZ33" s="151" t="s">
        <v>460</v>
      </c>
      <c r="PTA33" s="168" t="s">
        <v>127</v>
      </c>
      <c r="PTB33" s="149"/>
      <c r="PTC33" s="149">
        <v>500</v>
      </c>
      <c r="PTD33" s="151" t="s">
        <v>460</v>
      </c>
      <c r="PTE33" s="168" t="s">
        <v>127</v>
      </c>
      <c r="PTF33" s="149"/>
      <c r="PTG33" s="149">
        <v>500</v>
      </c>
      <c r="PTH33" s="151" t="s">
        <v>460</v>
      </c>
      <c r="PTI33" s="168" t="s">
        <v>127</v>
      </c>
      <c r="PTJ33" s="149"/>
      <c r="PTK33" s="149">
        <v>500</v>
      </c>
      <c r="PTL33" s="151" t="s">
        <v>460</v>
      </c>
      <c r="PTM33" s="168" t="s">
        <v>127</v>
      </c>
      <c r="PTN33" s="149"/>
      <c r="PTO33" s="149">
        <v>500</v>
      </c>
      <c r="PTP33" s="151" t="s">
        <v>460</v>
      </c>
      <c r="PTQ33" s="168" t="s">
        <v>127</v>
      </c>
      <c r="PTR33" s="149"/>
      <c r="PTS33" s="149">
        <v>500</v>
      </c>
      <c r="PTT33" s="151" t="s">
        <v>460</v>
      </c>
      <c r="PTU33" s="168" t="s">
        <v>127</v>
      </c>
      <c r="PTV33" s="149"/>
      <c r="PTW33" s="149">
        <v>500</v>
      </c>
      <c r="PTX33" s="151" t="s">
        <v>460</v>
      </c>
      <c r="PTY33" s="168" t="s">
        <v>127</v>
      </c>
      <c r="PTZ33" s="149"/>
      <c r="PUA33" s="149">
        <v>500</v>
      </c>
      <c r="PUB33" s="151" t="s">
        <v>460</v>
      </c>
      <c r="PUC33" s="168" t="s">
        <v>127</v>
      </c>
      <c r="PUD33" s="149"/>
      <c r="PUE33" s="149">
        <v>500</v>
      </c>
      <c r="PUF33" s="151" t="s">
        <v>460</v>
      </c>
      <c r="PUG33" s="168" t="s">
        <v>127</v>
      </c>
      <c r="PUH33" s="149"/>
      <c r="PUI33" s="149">
        <v>500</v>
      </c>
      <c r="PUJ33" s="151" t="s">
        <v>460</v>
      </c>
      <c r="PUK33" s="168" t="s">
        <v>127</v>
      </c>
      <c r="PUL33" s="149"/>
      <c r="PUM33" s="149">
        <v>500</v>
      </c>
      <c r="PUN33" s="151" t="s">
        <v>460</v>
      </c>
      <c r="PUO33" s="168" t="s">
        <v>127</v>
      </c>
      <c r="PUP33" s="149"/>
      <c r="PUQ33" s="149">
        <v>500</v>
      </c>
      <c r="PUR33" s="151" t="s">
        <v>460</v>
      </c>
      <c r="PUS33" s="168" t="s">
        <v>127</v>
      </c>
      <c r="PUT33" s="149"/>
      <c r="PUU33" s="149">
        <v>500</v>
      </c>
      <c r="PUV33" s="151" t="s">
        <v>460</v>
      </c>
      <c r="PUW33" s="168" t="s">
        <v>127</v>
      </c>
      <c r="PUX33" s="149"/>
      <c r="PUY33" s="149">
        <v>500</v>
      </c>
      <c r="PUZ33" s="151" t="s">
        <v>460</v>
      </c>
      <c r="PVA33" s="168" t="s">
        <v>127</v>
      </c>
      <c r="PVB33" s="149"/>
      <c r="PVC33" s="149">
        <v>500</v>
      </c>
      <c r="PVD33" s="151" t="s">
        <v>460</v>
      </c>
      <c r="PVE33" s="168" t="s">
        <v>127</v>
      </c>
      <c r="PVF33" s="149"/>
      <c r="PVG33" s="149">
        <v>500</v>
      </c>
      <c r="PVH33" s="151" t="s">
        <v>460</v>
      </c>
      <c r="PVI33" s="168" t="s">
        <v>127</v>
      </c>
      <c r="PVJ33" s="149"/>
      <c r="PVK33" s="149">
        <v>500</v>
      </c>
      <c r="PVL33" s="151" t="s">
        <v>460</v>
      </c>
      <c r="PVM33" s="168" t="s">
        <v>127</v>
      </c>
      <c r="PVN33" s="149"/>
      <c r="PVO33" s="149">
        <v>500</v>
      </c>
      <c r="PVP33" s="151" t="s">
        <v>460</v>
      </c>
      <c r="PVQ33" s="168" t="s">
        <v>127</v>
      </c>
      <c r="PVR33" s="149"/>
      <c r="PVS33" s="149">
        <v>500</v>
      </c>
      <c r="PVT33" s="151" t="s">
        <v>460</v>
      </c>
      <c r="PVU33" s="168" t="s">
        <v>127</v>
      </c>
      <c r="PVV33" s="149"/>
      <c r="PVW33" s="149">
        <v>500</v>
      </c>
      <c r="PVX33" s="151" t="s">
        <v>460</v>
      </c>
      <c r="PVY33" s="168" t="s">
        <v>127</v>
      </c>
      <c r="PVZ33" s="149"/>
      <c r="PWA33" s="149">
        <v>500</v>
      </c>
      <c r="PWB33" s="151" t="s">
        <v>460</v>
      </c>
      <c r="PWC33" s="168" t="s">
        <v>127</v>
      </c>
      <c r="PWD33" s="149"/>
      <c r="PWE33" s="149">
        <v>500</v>
      </c>
      <c r="PWF33" s="151" t="s">
        <v>460</v>
      </c>
      <c r="PWG33" s="168" t="s">
        <v>127</v>
      </c>
      <c r="PWH33" s="149"/>
      <c r="PWI33" s="149">
        <v>500</v>
      </c>
      <c r="PWJ33" s="151" t="s">
        <v>460</v>
      </c>
      <c r="PWK33" s="168" t="s">
        <v>127</v>
      </c>
      <c r="PWL33" s="149"/>
      <c r="PWM33" s="149">
        <v>500</v>
      </c>
      <c r="PWN33" s="151" t="s">
        <v>460</v>
      </c>
      <c r="PWO33" s="168" t="s">
        <v>127</v>
      </c>
      <c r="PWP33" s="149"/>
      <c r="PWQ33" s="149">
        <v>500</v>
      </c>
      <c r="PWR33" s="151" t="s">
        <v>460</v>
      </c>
      <c r="PWS33" s="168" t="s">
        <v>127</v>
      </c>
      <c r="PWT33" s="149"/>
      <c r="PWU33" s="149">
        <v>500</v>
      </c>
      <c r="PWV33" s="151" t="s">
        <v>460</v>
      </c>
      <c r="PWW33" s="168" t="s">
        <v>127</v>
      </c>
      <c r="PWX33" s="149"/>
      <c r="PWY33" s="149">
        <v>500</v>
      </c>
      <c r="PWZ33" s="151" t="s">
        <v>460</v>
      </c>
      <c r="PXA33" s="168" t="s">
        <v>127</v>
      </c>
      <c r="PXB33" s="149"/>
      <c r="PXC33" s="149">
        <v>500</v>
      </c>
      <c r="PXD33" s="151" t="s">
        <v>460</v>
      </c>
      <c r="PXE33" s="168" t="s">
        <v>127</v>
      </c>
      <c r="PXF33" s="149"/>
      <c r="PXG33" s="149">
        <v>500</v>
      </c>
      <c r="PXH33" s="151" t="s">
        <v>460</v>
      </c>
      <c r="PXI33" s="168" t="s">
        <v>127</v>
      </c>
      <c r="PXJ33" s="149"/>
      <c r="PXK33" s="149">
        <v>500</v>
      </c>
      <c r="PXL33" s="151" t="s">
        <v>460</v>
      </c>
      <c r="PXM33" s="168" t="s">
        <v>127</v>
      </c>
      <c r="PXN33" s="149"/>
      <c r="PXO33" s="149">
        <v>500</v>
      </c>
      <c r="PXP33" s="151" t="s">
        <v>460</v>
      </c>
      <c r="PXQ33" s="168" t="s">
        <v>127</v>
      </c>
      <c r="PXR33" s="149"/>
      <c r="PXS33" s="149">
        <v>500</v>
      </c>
      <c r="PXT33" s="151" t="s">
        <v>460</v>
      </c>
      <c r="PXU33" s="168" t="s">
        <v>127</v>
      </c>
      <c r="PXV33" s="149"/>
      <c r="PXW33" s="149">
        <v>500</v>
      </c>
      <c r="PXX33" s="151" t="s">
        <v>460</v>
      </c>
      <c r="PXY33" s="168" t="s">
        <v>127</v>
      </c>
      <c r="PXZ33" s="149"/>
      <c r="PYA33" s="149">
        <v>500</v>
      </c>
      <c r="PYB33" s="151" t="s">
        <v>460</v>
      </c>
      <c r="PYC33" s="168" t="s">
        <v>127</v>
      </c>
      <c r="PYD33" s="149"/>
      <c r="PYE33" s="149">
        <v>500</v>
      </c>
      <c r="PYF33" s="151" t="s">
        <v>460</v>
      </c>
      <c r="PYG33" s="168" t="s">
        <v>127</v>
      </c>
      <c r="PYH33" s="149"/>
      <c r="PYI33" s="149">
        <v>500</v>
      </c>
      <c r="PYJ33" s="151" t="s">
        <v>460</v>
      </c>
      <c r="PYK33" s="168" t="s">
        <v>127</v>
      </c>
      <c r="PYL33" s="149"/>
      <c r="PYM33" s="149">
        <v>500</v>
      </c>
      <c r="PYN33" s="151" t="s">
        <v>460</v>
      </c>
      <c r="PYO33" s="168" t="s">
        <v>127</v>
      </c>
      <c r="PYP33" s="149"/>
      <c r="PYQ33" s="149">
        <v>500</v>
      </c>
      <c r="PYR33" s="151" t="s">
        <v>460</v>
      </c>
      <c r="PYS33" s="168" t="s">
        <v>127</v>
      </c>
      <c r="PYT33" s="149"/>
      <c r="PYU33" s="149">
        <v>500</v>
      </c>
      <c r="PYV33" s="151" t="s">
        <v>460</v>
      </c>
      <c r="PYW33" s="168" t="s">
        <v>127</v>
      </c>
      <c r="PYX33" s="149"/>
      <c r="PYY33" s="149">
        <v>500</v>
      </c>
      <c r="PYZ33" s="151" t="s">
        <v>460</v>
      </c>
      <c r="PZA33" s="168" t="s">
        <v>127</v>
      </c>
      <c r="PZB33" s="149"/>
      <c r="PZC33" s="149">
        <v>500</v>
      </c>
      <c r="PZD33" s="151" t="s">
        <v>460</v>
      </c>
      <c r="PZE33" s="168" t="s">
        <v>127</v>
      </c>
      <c r="PZF33" s="149"/>
      <c r="PZG33" s="149">
        <v>500</v>
      </c>
      <c r="PZH33" s="151" t="s">
        <v>460</v>
      </c>
      <c r="PZI33" s="168" t="s">
        <v>127</v>
      </c>
      <c r="PZJ33" s="149"/>
      <c r="PZK33" s="149">
        <v>500</v>
      </c>
      <c r="PZL33" s="151" t="s">
        <v>460</v>
      </c>
      <c r="PZM33" s="168" t="s">
        <v>127</v>
      </c>
      <c r="PZN33" s="149"/>
      <c r="PZO33" s="149">
        <v>500</v>
      </c>
      <c r="PZP33" s="151" t="s">
        <v>460</v>
      </c>
      <c r="PZQ33" s="168" t="s">
        <v>127</v>
      </c>
      <c r="PZR33" s="149"/>
      <c r="PZS33" s="149">
        <v>500</v>
      </c>
      <c r="PZT33" s="151" t="s">
        <v>460</v>
      </c>
      <c r="PZU33" s="168" t="s">
        <v>127</v>
      </c>
      <c r="PZV33" s="149"/>
      <c r="PZW33" s="149">
        <v>500</v>
      </c>
      <c r="PZX33" s="151" t="s">
        <v>460</v>
      </c>
      <c r="PZY33" s="168" t="s">
        <v>127</v>
      </c>
      <c r="PZZ33" s="149"/>
      <c r="QAA33" s="149">
        <v>500</v>
      </c>
      <c r="QAB33" s="151" t="s">
        <v>460</v>
      </c>
      <c r="QAC33" s="168" t="s">
        <v>127</v>
      </c>
      <c r="QAD33" s="149"/>
      <c r="QAE33" s="149">
        <v>500</v>
      </c>
      <c r="QAF33" s="151" t="s">
        <v>460</v>
      </c>
      <c r="QAG33" s="168" t="s">
        <v>127</v>
      </c>
      <c r="QAH33" s="149"/>
      <c r="QAI33" s="149">
        <v>500</v>
      </c>
      <c r="QAJ33" s="151" t="s">
        <v>460</v>
      </c>
      <c r="QAK33" s="168" t="s">
        <v>127</v>
      </c>
      <c r="QAL33" s="149"/>
      <c r="QAM33" s="149">
        <v>500</v>
      </c>
      <c r="QAN33" s="151" t="s">
        <v>460</v>
      </c>
      <c r="QAO33" s="168" t="s">
        <v>127</v>
      </c>
      <c r="QAP33" s="149"/>
      <c r="QAQ33" s="149">
        <v>500</v>
      </c>
      <c r="QAR33" s="151" t="s">
        <v>460</v>
      </c>
      <c r="QAS33" s="168" t="s">
        <v>127</v>
      </c>
      <c r="QAT33" s="149"/>
      <c r="QAU33" s="149">
        <v>500</v>
      </c>
      <c r="QAV33" s="151" t="s">
        <v>460</v>
      </c>
      <c r="QAW33" s="168" t="s">
        <v>127</v>
      </c>
      <c r="QAX33" s="149"/>
      <c r="QAY33" s="149">
        <v>500</v>
      </c>
      <c r="QAZ33" s="151" t="s">
        <v>460</v>
      </c>
      <c r="QBA33" s="168" t="s">
        <v>127</v>
      </c>
      <c r="QBB33" s="149"/>
      <c r="QBC33" s="149">
        <v>500</v>
      </c>
      <c r="QBD33" s="151" t="s">
        <v>460</v>
      </c>
      <c r="QBE33" s="168" t="s">
        <v>127</v>
      </c>
      <c r="QBF33" s="149"/>
      <c r="QBG33" s="149">
        <v>500</v>
      </c>
      <c r="QBH33" s="151" t="s">
        <v>460</v>
      </c>
      <c r="QBI33" s="168" t="s">
        <v>127</v>
      </c>
      <c r="QBJ33" s="149"/>
      <c r="QBK33" s="149">
        <v>500</v>
      </c>
      <c r="QBL33" s="151" t="s">
        <v>460</v>
      </c>
      <c r="QBM33" s="168" t="s">
        <v>127</v>
      </c>
      <c r="QBN33" s="149"/>
      <c r="QBO33" s="149">
        <v>500</v>
      </c>
      <c r="QBP33" s="151" t="s">
        <v>460</v>
      </c>
      <c r="QBQ33" s="168" t="s">
        <v>127</v>
      </c>
      <c r="QBR33" s="149"/>
      <c r="QBS33" s="149">
        <v>500</v>
      </c>
      <c r="QBT33" s="151" t="s">
        <v>460</v>
      </c>
      <c r="QBU33" s="168" t="s">
        <v>127</v>
      </c>
      <c r="QBV33" s="149"/>
      <c r="QBW33" s="149">
        <v>500</v>
      </c>
      <c r="QBX33" s="151" t="s">
        <v>460</v>
      </c>
      <c r="QBY33" s="168" t="s">
        <v>127</v>
      </c>
      <c r="QBZ33" s="149"/>
      <c r="QCA33" s="149">
        <v>500</v>
      </c>
      <c r="QCB33" s="151" t="s">
        <v>460</v>
      </c>
      <c r="QCC33" s="168" t="s">
        <v>127</v>
      </c>
      <c r="QCD33" s="149"/>
      <c r="QCE33" s="149">
        <v>500</v>
      </c>
      <c r="QCF33" s="151" t="s">
        <v>460</v>
      </c>
      <c r="QCG33" s="168" t="s">
        <v>127</v>
      </c>
      <c r="QCH33" s="149"/>
      <c r="QCI33" s="149">
        <v>500</v>
      </c>
      <c r="QCJ33" s="151" t="s">
        <v>460</v>
      </c>
      <c r="QCK33" s="168" t="s">
        <v>127</v>
      </c>
      <c r="QCL33" s="149"/>
      <c r="QCM33" s="149">
        <v>500</v>
      </c>
      <c r="QCN33" s="151" t="s">
        <v>460</v>
      </c>
      <c r="QCO33" s="168" t="s">
        <v>127</v>
      </c>
      <c r="QCP33" s="149"/>
      <c r="QCQ33" s="149">
        <v>500</v>
      </c>
      <c r="QCR33" s="151" t="s">
        <v>460</v>
      </c>
      <c r="QCS33" s="168" t="s">
        <v>127</v>
      </c>
      <c r="QCT33" s="149"/>
      <c r="QCU33" s="149">
        <v>500</v>
      </c>
      <c r="QCV33" s="151" t="s">
        <v>460</v>
      </c>
      <c r="QCW33" s="168" t="s">
        <v>127</v>
      </c>
      <c r="QCX33" s="149"/>
      <c r="QCY33" s="149">
        <v>500</v>
      </c>
      <c r="QCZ33" s="151" t="s">
        <v>460</v>
      </c>
      <c r="QDA33" s="168" t="s">
        <v>127</v>
      </c>
      <c r="QDB33" s="149"/>
      <c r="QDC33" s="149">
        <v>500</v>
      </c>
      <c r="QDD33" s="151" t="s">
        <v>460</v>
      </c>
      <c r="QDE33" s="168" t="s">
        <v>127</v>
      </c>
      <c r="QDF33" s="149"/>
      <c r="QDG33" s="149">
        <v>500</v>
      </c>
      <c r="QDH33" s="151" t="s">
        <v>460</v>
      </c>
      <c r="QDI33" s="168" t="s">
        <v>127</v>
      </c>
      <c r="QDJ33" s="149"/>
      <c r="QDK33" s="149">
        <v>500</v>
      </c>
      <c r="QDL33" s="151" t="s">
        <v>460</v>
      </c>
      <c r="QDM33" s="168" t="s">
        <v>127</v>
      </c>
      <c r="QDN33" s="149"/>
      <c r="QDO33" s="149">
        <v>500</v>
      </c>
      <c r="QDP33" s="151" t="s">
        <v>460</v>
      </c>
      <c r="QDQ33" s="168" t="s">
        <v>127</v>
      </c>
      <c r="QDR33" s="149"/>
      <c r="QDS33" s="149">
        <v>500</v>
      </c>
      <c r="QDT33" s="151" t="s">
        <v>460</v>
      </c>
      <c r="QDU33" s="168" t="s">
        <v>127</v>
      </c>
      <c r="QDV33" s="149"/>
      <c r="QDW33" s="149">
        <v>500</v>
      </c>
      <c r="QDX33" s="151" t="s">
        <v>460</v>
      </c>
      <c r="QDY33" s="168" t="s">
        <v>127</v>
      </c>
      <c r="QDZ33" s="149"/>
      <c r="QEA33" s="149">
        <v>500</v>
      </c>
      <c r="QEB33" s="151" t="s">
        <v>460</v>
      </c>
      <c r="QEC33" s="168" t="s">
        <v>127</v>
      </c>
      <c r="QED33" s="149"/>
      <c r="QEE33" s="149">
        <v>500</v>
      </c>
      <c r="QEF33" s="151" t="s">
        <v>460</v>
      </c>
      <c r="QEG33" s="168" t="s">
        <v>127</v>
      </c>
      <c r="QEH33" s="149"/>
      <c r="QEI33" s="149">
        <v>500</v>
      </c>
      <c r="QEJ33" s="151" t="s">
        <v>460</v>
      </c>
      <c r="QEK33" s="168" t="s">
        <v>127</v>
      </c>
      <c r="QEL33" s="149"/>
      <c r="QEM33" s="149">
        <v>500</v>
      </c>
      <c r="QEN33" s="151" t="s">
        <v>460</v>
      </c>
      <c r="QEO33" s="168" t="s">
        <v>127</v>
      </c>
      <c r="QEP33" s="149"/>
      <c r="QEQ33" s="149">
        <v>500</v>
      </c>
      <c r="QER33" s="151" t="s">
        <v>460</v>
      </c>
      <c r="QES33" s="168" t="s">
        <v>127</v>
      </c>
      <c r="QET33" s="149"/>
      <c r="QEU33" s="149">
        <v>500</v>
      </c>
      <c r="QEV33" s="151" t="s">
        <v>460</v>
      </c>
      <c r="QEW33" s="168" t="s">
        <v>127</v>
      </c>
      <c r="QEX33" s="149"/>
      <c r="QEY33" s="149">
        <v>500</v>
      </c>
      <c r="QEZ33" s="151" t="s">
        <v>460</v>
      </c>
      <c r="QFA33" s="168" t="s">
        <v>127</v>
      </c>
      <c r="QFB33" s="149"/>
      <c r="QFC33" s="149">
        <v>500</v>
      </c>
      <c r="QFD33" s="151" t="s">
        <v>460</v>
      </c>
      <c r="QFE33" s="168" t="s">
        <v>127</v>
      </c>
      <c r="QFF33" s="149"/>
      <c r="QFG33" s="149">
        <v>500</v>
      </c>
      <c r="QFH33" s="151" t="s">
        <v>460</v>
      </c>
      <c r="QFI33" s="168" t="s">
        <v>127</v>
      </c>
      <c r="QFJ33" s="149"/>
      <c r="QFK33" s="149">
        <v>500</v>
      </c>
      <c r="QFL33" s="151" t="s">
        <v>460</v>
      </c>
      <c r="QFM33" s="168" t="s">
        <v>127</v>
      </c>
      <c r="QFN33" s="149"/>
      <c r="QFO33" s="149">
        <v>500</v>
      </c>
      <c r="QFP33" s="151" t="s">
        <v>460</v>
      </c>
      <c r="QFQ33" s="168" t="s">
        <v>127</v>
      </c>
      <c r="QFR33" s="149"/>
      <c r="QFS33" s="149">
        <v>500</v>
      </c>
      <c r="QFT33" s="151" t="s">
        <v>460</v>
      </c>
      <c r="QFU33" s="168" t="s">
        <v>127</v>
      </c>
      <c r="QFV33" s="149"/>
      <c r="QFW33" s="149">
        <v>500</v>
      </c>
      <c r="QFX33" s="151" t="s">
        <v>460</v>
      </c>
      <c r="QFY33" s="168" t="s">
        <v>127</v>
      </c>
      <c r="QFZ33" s="149"/>
      <c r="QGA33" s="149">
        <v>500</v>
      </c>
      <c r="QGB33" s="151" t="s">
        <v>460</v>
      </c>
      <c r="QGC33" s="168" t="s">
        <v>127</v>
      </c>
      <c r="QGD33" s="149"/>
      <c r="QGE33" s="149">
        <v>500</v>
      </c>
      <c r="QGF33" s="151" t="s">
        <v>460</v>
      </c>
      <c r="QGG33" s="168" t="s">
        <v>127</v>
      </c>
      <c r="QGH33" s="149"/>
      <c r="QGI33" s="149">
        <v>500</v>
      </c>
      <c r="QGJ33" s="151" t="s">
        <v>460</v>
      </c>
      <c r="QGK33" s="168" t="s">
        <v>127</v>
      </c>
      <c r="QGL33" s="149"/>
      <c r="QGM33" s="149">
        <v>500</v>
      </c>
      <c r="QGN33" s="151" t="s">
        <v>460</v>
      </c>
      <c r="QGO33" s="168" t="s">
        <v>127</v>
      </c>
      <c r="QGP33" s="149"/>
      <c r="QGQ33" s="149">
        <v>500</v>
      </c>
      <c r="QGR33" s="151" t="s">
        <v>460</v>
      </c>
      <c r="QGS33" s="168" t="s">
        <v>127</v>
      </c>
      <c r="QGT33" s="149"/>
      <c r="QGU33" s="149">
        <v>500</v>
      </c>
      <c r="QGV33" s="151" t="s">
        <v>460</v>
      </c>
      <c r="QGW33" s="168" t="s">
        <v>127</v>
      </c>
      <c r="QGX33" s="149"/>
      <c r="QGY33" s="149">
        <v>500</v>
      </c>
      <c r="QGZ33" s="151" t="s">
        <v>460</v>
      </c>
      <c r="QHA33" s="168" t="s">
        <v>127</v>
      </c>
      <c r="QHB33" s="149"/>
      <c r="QHC33" s="149">
        <v>500</v>
      </c>
      <c r="QHD33" s="151" t="s">
        <v>460</v>
      </c>
      <c r="QHE33" s="168" t="s">
        <v>127</v>
      </c>
      <c r="QHF33" s="149"/>
      <c r="QHG33" s="149">
        <v>500</v>
      </c>
      <c r="QHH33" s="151" t="s">
        <v>460</v>
      </c>
      <c r="QHI33" s="168" t="s">
        <v>127</v>
      </c>
      <c r="QHJ33" s="149"/>
      <c r="QHK33" s="149">
        <v>500</v>
      </c>
      <c r="QHL33" s="151" t="s">
        <v>460</v>
      </c>
      <c r="QHM33" s="168" t="s">
        <v>127</v>
      </c>
      <c r="QHN33" s="149"/>
      <c r="QHO33" s="149">
        <v>500</v>
      </c>
      <c r="QHP33" s="151" t="s">
        <v>460</v>
      </c>
      <c r="QHQ33" s="168" t="s">
        <v>127</v>
      </c>
      <c r="QHR33" s="149"/>
      <c r="QHS33" s="149">
        <v>500</v>
      </c>
      <c r="QHT33" s="151" t="s">
        <v>460</v>
      </c>
      <c r="QHU33" s="168" t="s">
        <v>127</v>
      </c>
      <c r="QHV33" s="149"/>
      <c r="QHW33" s="149">
        <v>500</v>
      </c>
      <c r="QHX33" s="151" t="s">
        <v>460</v>
      </c>
      <c r="QHY33" s="168" t="s">
        <v>127</v>
      </c>
      <c r="QHZ33" s="149"/>
      <c r="QIA33" s="149">
        <v>500</v>
      </c>
      <c r="QIB33" s="151" t="s">
        <v>460</v>
      </c>
      <c r="QIC33" s="168" t="s">
        <v>127</v>
      </c>
      <c r="QID33" s="149"/>
      <c r="QIE33" s="149">
        <v>500</v>
      </c>
      <c r="QIF33" s="151" t="s">
        <v>460</v>
      </c>
      <c r="QIG33" s="168" t="s">
        <v>127</v>
      </c>
      <c r="QIH33" s="149"/>
      <c r="QII33" s="149">
        <v>500</v>
      </c>
      <c r="QIJ33" s="151" t="s">
        <v>460</v>
      </c>
      <c r="QIK33" s="168" t="s">
        <v>127</v>
      </c>
      <c r="QIL33" s="149"/>
      <c r="QIM33" s="149">
        <v>500</v>
      </c>
      <c r="QIN33" s="151" t="s">
        <v>460</v>
      </c>
      <c r="QIO33" s="168" t="s">
        <v>127</v>
      </c>
      <c r="QIP33" s="149"/>
      <c r="QIQ33" s="149">
        <v>500</v>
      </c>
      <c r="QIR33" s="151" t="s">
        <v>460</v>
      </c>
      <c r="QIS33" s="168" t="s">
        <v>127</v>
      </c>
      <c r="QIT33" s="149"/>
      <c r="QIU33" s="149">
        <v>500</v>
      </c>
      <c r="QIV33" s="151" t="s">
        <v>460</v>
      </c>
      <c r="QIW33" s="168" t="s">
        <v>127</v>
      </c>
      <c r="QIX33" s="149"/>
      <c r="QIY33" s="149">
        <v>500</v>
      </c>
      <c r="QIZ33" s="151" t="s">
        <v>460</v>
      </c>
      <c r="QJA33" s="168" t="s">
        <v>127</v>
      </c>
      <c r="QJB33" s="149"/>
      <c r="QJC33" s="149">
        <v>500</v>
      </c>
      <c r="QJD33" s="151" t="s">
        <v>460</v>
      </c>
      <c r="QJE33" s="168" t="s">
        <v>127</v>
      </c>
      <c r="QJF33" s="149"/>
      <c r="QJG33" s="149">
        <v>500</v>
      </c>
      <c r="QJH33" s="151" t="s">
        <v>460</v>
      </c>
      <c r="QJI33" s="168" t="s">
        <v>127</v>
      </c>
      <c r="QJJ33" s="149"/>
      <c r="QJK33" s="149">
        <v>500</v>
      </c>
      <c r="QJL33" s="151" t="s">
        <v>460</v>
      </c>
      <c r="QJM33" s="168" t="s">
        <v>127</v>
      </c>
      <c r="QJN33" s="149"/>
      <c r="QJO33" s="149">
        <v>500</v>
      </c>
      <c r="QJP33" s="151" t="s">
        <v>460</v>
      </c>
      <c r="QJQ33" s="168" t="s">
        <v>127</v>
      </c>
      <c r="QJR33" s="149"/>
      <c r="QJS33" s="149">
        <v>500</v>
      </c>
      <c r="QJT33" s="151" t="s">
        <v>460</v>
      </c>
      <c r="QJU33" s="168" t="s">
        <v>127</v>
      </c>
      <c r="QJV33" s="149"/>
      <c r="QJW33" s="149">
        <v>500</v>
      </c>
      <c r="QJX33" s="151" t="s">
        <v>460</v>
      </c>
      <c r="QJY33" s="168" t="s">
        <v>127</v>
      </c>
      <c r="QJZ33" s="149"/>
      <c r="QKA33" s="149">
        <v>500</v>
      </c>
      <c r="QKB33" s="151" t="s">
        <v>460</v>
      </c>
      <c r="QKC33" s="168" t="s">
        <v>127</v>
      </c>
      <c r="QKD33" s="149"/>
      <c r="QKE33" s="149">
        <v>500</v>
      </c>
      <c r="QKF33" s="151" t="s">
        <v>460</v>
      </c>
      <c r="QKG33" s="168" t="s">
        <v>127</v>
      </c>
      <c r="QKH33" s="149"/>
      <c r="QKI33" s="149">
        <v>500</v>
      </c>
      <c r="QKJ33" s="151" t="s">
        <v>460</v>
      </c>
      <c r="QKK33" s="168" t="s">
        <v>127</v>
      </c>
      <c r="QKL33" s="149"/>
      <c r="QKM33" s="149">
        <v>500</v>
      </c>
      <c r="QKN33" s="151" t="s">
        <v>460</v>
      </c>
      <c r="QKO33" s="168" t="s">
        <v>127</v>
      </c>
      <c r="QKP33" s="149"/>
      <c r="QKQ33" s="149">
        <v>500</v>
      </c>
      <c r="QKR33" s="151" t="s">
        <v>460</v>
      </c>
      <c r="QKS33" s="168" t="s">
        <v>127</v>
      </c>
      <c r="QKT33" s="149"/>
      <c r="QKU33" s="149">
        <v>500</v>
      </c>
      <c r="QKV33" s="151" t="s">
        <v>460</v>
      </c>
      <c r="QKW33" s="168" t="s">
        <v>127</v>
      </c>
      <c r="QKX33" s="149"/>
      <c r="QKY33" s="149">
        <v>500</v>
      </c>
      <c r="QKZ33" s="151" t="s">
        <v>460</v>
      </c>
      <c r="QLA33" s="168" t="s">
        <v>127</v>
      </c>
      <c r="QLB33" s="149"/>
      <c r="QLC33" s="149">
        <v>500</v>
      </c>
      <c r="QLD33" s="151" t="s">
        <v>460</v>
      </c>
      <c r="QLE33" s="168" t="s">
        <v>127</v>
      </c>
      <c r="QLF33" s="149"/>
      <c r="QLG33" s="149">
        <v>500</v>
      </c>
      <c r="QLH33" s="151" t="s">
        <v>460</v>
      </c>
      <c r="QLI33" s="168" t="s">
        <v>127</v>
      </c>
      <c r="QLJ33" s="149"/>
      <c r="QLK33" s="149">
        <v>500</v>
      </c>
      <c r="QLL33" s="151" t="s">
        <v>460</v>
      </c>
      <c r="QLM33" s="168" t="s">
        <v>127</v>
      </c>
      <c r="QLN33" s="149"/>
      <c r="QLO33" s="149">
        <v>500</v>
      </c>
      <c r="QLP33" s="151" t="s">
        <v>460</v>
      </c>
      <c r="QLQ33" s="168" t="s">
        <v>127</v>
      </c>
      <c r="QLR33" s="149"/>
      <c r="QLS33" s="149">
        <v>500</v>
      </c>
      <c r="QLT33" s="151" t="s">
        <v>460</v>
      </c>
      <c r="QLU33" s="168" t="s">
        <v>127</v>
      </c>
      <c r="QLV33" s="149"/>
      <c r="QLW33" s="149">
        <v>500</v>
      </c>
      <c r="QLX33" s="151" t="s">
        <v>460</v>
      </c>
      <c r="QLY33" s="168" t="s">
        <v>127</v>
      </c>
      <c r="QLZ33" s="149"/>
      <c r="QMA33" s="149">
        <v>500</v>
      </c>
      <c r="QMB33" s="151" t="s">
        <v>460</v>
      </c>
      <c r="QMC33" s="168" t="s">
        <v>127</v>
      </c>
      <c r="QMD33" s="149"/>
      <c r="QME33" s="149">
        <v>500</v>
      </c>
      <c r="QMF33" s="151" t="s">
        <v>460</v>
      </c>
      <c r="QMG33" s="168" t="s">
        <v>127</v>
      </c>
      <c r="QMH33" s="149"/>
      <c r="QMI33" s="149">
        <v>500</v>
      </c>
      <c r="QMJ33" s="151" t="s">
        <v>460</v>
      </c>
      <c r="QMK33" s="168" t="s">
        <v>127</v>
      </c>
      <c r="QML33" s="149"/>
      <c r="QMM33" s="149">
        <v>500</v>
      </c>
      <c r="QMN33" s="151" t="s">
        <v>460</v>
      </c>
      <c r="QMO33" s="168" t="s">
        <v>127</v>
      </c>
      <c r="QMP33" s="149"/>
      <c r="QMQ33" s="149">
        <v>500</v>
      </c>
      <c r="QMR33" s="151" t="s">
        <v>460</v>
      </c>
      <c r="QMS33" s="168" t="s">
        <v>127</v>
      </c>
      <c r="QMT33" s="149"/>
      <c r="QMU33" s="149">
        <v>500</v>
      </c>
      <c r="QMV33" s="151" t="s">
        <v>460</v>
      </c>
      <c r="QMW33" s="168" t="s">
        <v>127</v>
      </c>
      <c r="QMX33" s="149"/>
      <c r="QMY33" s="149">
        <v>500</v>
      </c>
      <c r="QMZ33" s="151" t="s">
        <v>460</v>
      </c>
      <c r="QNA33" s="168" t="s">
        <v>127</v>
      </c>
      <c r="QNB33" s="149"/>
      <c r="QNC33" s="149">
        <v>500</v>
      </c>
      <c r="QND33" s="151" t="s">
        <v>460</v>
      </c>
      <c r="QNE33" s="168" t="s">
        <v>127</v>
      </c>
      <c r="QNF33" s="149"/>
      <c r="QNG33" s="149">
        <v>500</v>
      </c>
      <c r="QNH33" s="151" t="s">
        <v>460</v>
      </c>
      <c r="QNI33" s="168" t="s">
        <v>127</v>
      </c>
      <c r="QNJ33" s="149"/>
      <c r="QNK33" s="149">
        <v>500</v>
      </c>
      <c r="QNL33" s="151" t="s">
        <v>460</v>
      </c>
      <c r="QNM33" s="168" t="s">
        <v>127</v>
      </c>
      <c r="QNN33" s="149"/>
      <c r="QNO33" s="149">
        <v>500</v>
      </c>
      <c r="QNP33" s="151" t="s">
        <v>460</v>
      </c>
      <c r="QNQ33" s="168" t="s">
        <v>127</v>
      </c>
      <c r="QNR33" s="149"/>
      <c r="QNS33" s="149">
        <v>500</v>
      </c>
      <c r="QNT33" s="151" t="s">
        <v>460</v>
      </c>
      <c r="QNU33" s="168" t="s">
        <v>127</v>
      </c>
      <c r="QNV33" s="149"/>
      <c r="QNW33" s="149">
        <v>500</v>
      </c>
      <c r="QNX33" s="151" t="s">
        <v>460</v>
      </c>
      <c r="QNY33" s="168" t="s">
        <v>127</v>
      </c>
      <c r="QNZ33" s="149"/>
      <c r="QOA33" s="149">
        <v>500</v>
      </c>
      <c r="QOB33" s="151" t="s">
        <v>460</v>
      </c>
      <c r="QOC33" s="168" t="s">
        <v>127</v>
      </c>
      <c r="QOD33" s="149"/>
      <c r="QOE33" s="149">
        <v>500</v>
      </c>
      <c r="QOF33" s="151" t="s">
        <v>460</v>
      </c>
      <c r="QOG33" s="168" t="s">
        <v>127</v>
      </c>
      <c r="QOH33" s="149"/>
      <c r="QOI33" s="149">
        <v>500</v>
      </c>
      <c r="QOJ33" s="151" t="s">
        <v>460</v>
      </c>
      <c r="QOK33" s="168" t="s">
        <v>127</v>
      </c>
      <c r="QOL33" s="149"/>
      <c r="QOM33" s="149">
        <v>500</v>
      </c>
      <c r="QON33" s="151" t="s">
        <v>460</v>
      </c>
      <c r="QOO33" s="168" t="s">
        <v>127</v>
      </c>
      <c r="QOP33" s="149"/>
      <c r="QOQ33" s="149">
        <v>500</v>
      </c>
      <c r="QOR33" s="151" t="s">
        <v>460</v>
      </c>
      <c r="QOS33" s="168" t="s">
        <v>127</v>
      </c>
      <c r="QOT33" s="149"/>
      <c r="QOU33" s="149">
        <v>500</v>
      </c>
      <c r="QOV33" s="151" t="s">
        <v>460</v>
      </c>
      <c r="QOW33" s="168" t="s">
        <v>127</v>
      </c>
      <c r="QOX33" s="149"/>
      <c r="QOY33" s="149">
        <v>500</v>
      </c>
      <c r="QOZ33" s="151" t="s">
        <v>460</v>
      </c>
      <c r="QPA33" s="168" t="s">
        <v>127</v>
      </c>
      <c r="QPB33" s="149"/>
      <c r="QPC33" s="149">
        <v>500</v>
      </c>
      <c r="QPD33" s="151" t="s">
        <v>460</v>
      </c>
      <c r="QPE33" s="168" t="s">
        <v>127</v>
      </c>
      <c r="QPF33" s="149"/>
      <c r="QPG33" s="149">
        <v>500</v>
      </c>
      <c r="QPH33" s="151" t="s">
        <v>460</v>
      </c>
      <c r="QPI33" s="168" t="s">
        <v>127</v>
      </c>
      <c r="QPJ33" s="149"/>
      <c r="QPK33" s="149">
        <v>500</v>
      </c>
      <c r="QPL33" s="151" t="s">
        <v>460</v>
      </c>
      <c r="QPM33" s="168" t="s">
        <v>127</v>
      </c>
      <c r="QPN33" s="149"/>
      <c r="QPO33" s="149">
        <v>500</v>
      </c>
      <c r="QPP33" s="151" t="s">
        <v>460</v>
      </c>
      <c r="QPQ33" s="168" t="s">
        <v>127</v>
      </c>
      <c r="QPR33" s="149"/>
      <c r="QPS33" s="149">
        <v>500</v>
      </c>
      <c r="QPT33" s="151" t="s">
        <v>460</v>
      </c>
      <c r="QPU33" s="168" t="s">
        <v>127</v>
      </c>
      <c r="QPV33" s="149"/>
      <c r="QPW33" s="149">
        <v>500</v>
      </c>
      <c r="QPX33" s="151" t="s">
        <v>460</v>
      </c>
      <c r="QPY33" s="168" t="s">
        <v>127</v>
      </c>
      <c r="QPZ33" s="149"/>
      <c r="QQA33" s="149">
        <v>500</v>
      </c>
      <c r="QQB33" s="151" t="s">
        <v>460</v>
      </c>
      <c r="QQC33" s="168" t="s">
        <v>127</v>
      </c>
      <c r="QQD33" s="149"/>
      <c r="QQE33" s="149">
        <v>500</v>
      </c>
      <c r="QQF33" s="151" t="s">
        <v>460</v>
      </c>
      <c r="QQG33" s="168" t="s">
        <v>127</v>
      </c>
      <c r="QQH33" s="149"/>
      <c r="QQI33" s="149">
        <v>500</v>
      </c>
      <c r="QQJ33" s="151" t="s">
        <v>460</v>
      </c>
      <c r="QQK33" s="168" t="s">
        <v>127</v>
      </c>
      <c r="QQL33" s="149"/>
      <c r="QQM33" s="149">
        <v>500</v>
      </c>
      <c r="QQN33" s="151" t="s">
        <v>460</v>
      </c>
      <c r="QQO33" s="168" t="s">
        <v>127</v>
      </c>
      <c r="QQP33" s="149"/>
      <c r="QQQ33" s="149">
        <v>500</v>
      </c>
      <c r="QQR33" s="151" t="s">
        <v>460</v>
      </c>
      <c r="QQS33" s="168" t="s">
        <v>127</v>
      </c>
      <c r="QQT33" s="149"/>
      <c r="QQU33" s="149">
        <v>500</v>
      </c>
      <c r="QQV33" s="151" t="s">
        <v>460</v>
      </c>
      <c r="QQW33" s="168" t="s">
        <v>127</v>
      </c>
      <c r="QQX33" s="149"/>
      <c r="QQY33" s="149">
        <v>500</v>
      </c>
      <c r="QQZ33" s="151" t="s">
        <v>460</v>
      </c>
      <c r="QRA33" s="168" t="s">
        <v>127</v>
      </c>
      <c r="QRB33" s="149"/>
      <c r="QRC33" s="149">
        <v>500</v>
      </c>
      <c r="QRD33" s="151" t="s">
        <v>460</v>
      </c>
      <c r="QRE33" s="168" t="s">
        <v>127</v>
      </c>
      <c r="QRF33" s="149"/>
      <c r="QRG33" s="149">
        <v>500</v>
      </c>
      <c r="QRH33" s="151" t="s">
        <v>460</v>
      </c>
      <c r="QRI33" s="168" t="s">
        <v>127</v>
      </c>
      <c r="QRJ33" s="149"/>
      <c r="QRK33" s="149">
        <v>500</v>
      </c>
      <c r="QRL33" s="151" t="s">
        <v>460</v>
      </c>
      <c r="QRM33" s="168" t="s">
        <v>127</v>
      </c>
      <c r="QRN33" s="149"/>
      <c r="QRO33" s="149">
        <v>500</v>
      </c>
      <c r="QRP33" s="151" t="s">
        <v>460</v>
      </c>
      <c r="QRQ33" s="168" t="s">
        <v>127</v>
      </c>
      <c r="QRR33" s="149"/>
      <c r="QRS33" s="149">
        <v>500</v>
      </c>
      <c r="QRT33" s="151" t="s">
        <v>460</v>
      </c>
      <c r="QRU33" s="168" t="s">
        <v>127</v>
      </c>
      <c r="QRV33" s="149"/>
      <c r="QRW33" s="149">
        <v>500</v>
      </c>
      <c r="QRX33" s="151" t="s">
        <v>460</v>
      </c>
      <c r="QRY33" s="168" t="s">
        <v>127</v>
      </c>
      <c r="QRZ33" s="149"/>
      <c r="QSA33" s="149">
        <v>500</v>
      </c>
      <c r="QSB33" s="151" t="s">
        <v>460</v>
      </c>
      <c r="QSC33" s="168" t="s">
        <v>127</v>
      </c>
      <c r="QSD33" s="149"/>
      <c r="QSE33" s="149">
        <v>500</v>
      </c>
      <c r="QSF33" s="151" t="s">
        <v>460</v>
      </c>
      <c r="QSG33" s="168" t="s">
        <v>127</v>
      </c>
      <c r="QSH33" s="149"/>
      <c r="QSI33" s="149">
        <v>500</v>
      </c>
      <c r="QSJ33" s="151" t="s">
        <v>460</v>
      </c>
      <c r="QSK33" s="168" t="s">
        <v>127</v>
      </c>
      <c r="QSL33" s="149"/>
      <c r="QSM33" s="149">
        <v>500</v>
      </c>
      <c r="QSN33" s="151" t="s">
        <v>460</v>
      </c>
      <c r="QSO33" s="168" t="s">
        <v>127</v>
      </c>
      <c r="QSP33" s="149"/>
      <c r="QSQ33" s="149">
        <v>500</v>
      </c>
      <c r="QSR33" s="151" t="s">
        <v>460</v>
      </c>
      <c r="QSS33" s="168" t="s">
        <v>127</v>
      </c>
      <c r="QST33" s="149"/>
      <c r="QSU33" s="149">
        <v>500</v>
      </c>
      <c r="QSV33" s="151" t="s">
        <v>460</v>
      </c>
      <c r="QSW33" s="168" t="s">
        <v>127</v>
      </c>
      <c r="QSX33" s="149"/>
      <c r="QSY33" s="149">
        <v>500</v>
      </c>
      <c r="QSZ33" s="151" t="s">
        <v>460</v>
      </c>
      <c r="QTA33" s="168" t="s">
        <v>127</v>
      </c>
      <c r="QTB33" s="149"/>
      <c r="QTC33" s="149">
        <v>500</v>
      </c>
      <c r="QTD33" s="151" t="s">
        <v>460</v>
      </c>
      <c r="QTE33" s="168" t="s">
        <v>127</v>
      </c>
      <c r="QTF33" s="149"/>
      <c r="QTG33" s="149">
        <v>500</v>
      </c>
      <c r="QTH33" s="151" t="s">
        <v>460</v>
      </c>
      <c r="QTI33" s="168" t="s">
        <v>127</v>
      </c>
      <c r="QTJ33" s="149"/>
      <c r="QTK33" s="149">
        <v>500</v>
      </c>
      <c r="QTL33" s="151" t="s">
        <v>460</v>
      </c>
      <c r="QTM33" s="168" t="s">
        <v>127</v>
      </c>
      <c r="QTN33" s="149"/>
      <c r="QTO33" s="149">
        <v>500</v>
      </c>
      <c r="QTP33" s="151" t="s">
        <v>460</v>
      </c>
      <c r="QTQ33" s="168" t="s">
        <v>127</v>
      </c>
      <c r="QTR33" s="149"/>
      <c r="QTS33" s="149">
        <v>500</v>
      </c>
      <c r="QTT33" s="151" t="s">
        <v>460</v>
      </c>
      <c r="QTU33" s="168" t="s">
        <v>127</v>
      </c>
      <c r="QTV33" s="149"/>
      <c r="QTW33" s="149">
        <v>500</v>
      </c>
      <c r="QTX33" s="151" t="s">
        <v>460</v>
      </c>
      <c r="QTY33" s="168" t="s">
        <v>127</v>
      </c>
      <c r="QTZ33" s="149"/>
      <c r="QUA33" s="149">
        <v>500</v>
      </c>
      <c r="QUB33" s="151" t="s">
        <v>460</v>
      </c>
      <c r="QUC33" s="168" t="s">
        <v>127</v>
      </c>
      <c r="QUD33" s="149"/>
      <c r="QUE33" s="149">
        <v>500</v>
      </c>
      <c r="QUF33" s="151" t="s">
        <v>460</v>
      </c>
      <c r="QUG33" s="168" t="s">
        <v>127</v>
      </c>
      <c r="QUH33" s="149"/>
      <c r="QUI33" s="149">
        <v>500</v>
      </c>
      <c r="QUJ33" s="151" t="s">
        <v>460</v>
      </c>
      <c r="QUK33" s="168" t="s">
        <v>127</v>
      </c>
      <c r="QUL33" s="149"/>
      <c r="QUM33" s="149">
        <v>500</v>
      </c>
      <c r="QUN33" s="151" t="s">
        <v>460</v>
      </c>
      <c r="QUO33" s="168" t="s">
        <v>127</v>
      </c>
      <c r="QUP33" s="149"/>
      <c r="QUQ33" s="149">
        <v>500</v>
      </c>
      <c r="QUR33" s="151" t="s">
        <v>460</v>
      </c>
      <c r="QUS33" s="168" t="s">
        <v>127</v>
      </c>
      <c r="QUT33" s="149"/>
      <c r="QUU33" s="149">
        <v>500</v>
      </c>
      <c r="QUV33" s="151" t="s">
        <v>460</v>
      </c>
      <c r="QUW33" s="168" t="s">
        <v>127</v>
      </c>
      <c r="QUX33" s="149"/>
      <c r="QUY33" s="149">
        <v>500</v>
      </c>
      <c r="QUZ33" s="151" t="s">
        <v>460</v>
      </c>
      <c r="QVA33" s="168" t="s">
        <v>127</v>
      </c>
      <c r="QVB33" s="149"/>
      <c r="QVC33" s="149">
        <v>500</v>
      </c>
      <c r="QVD33" s="151" t="s">
        <v>460</v>
      </c>
      <c r="QVE33" s="168" t="s">
        <v>127</v>
      </c>
      <c r="QVF33" s="149"/>
      <c r="QVG33" s="149">
        <v>500</v>
      </c>
      <c r="QVH33" s="151" t="s">
        <v>460</v>
      </c>
      <c r="QVI33" s="168" t="s">
        <v>127</v>
      </c>
      <c r="QVJ33" s="149"/>
      <c r="QVK33" s="149">
        <v>500</v>
      </c>
      <c r="QVL33" s="151" t="s">
        <v>460</v>
      </c>
      <c r="QVM33" s="168" t="s">
        <v>127</v>
      </c>
      <c r="QVN33" s="149"/>
      <c r="QVO33" s="149">
        <v>500</v>
      </c>
      <c r="QVP33" s="151" t="s">
        <v>460</v>
      </c>
      <c r="QVQ33" s="168" t="s">
        <v>127</v>
      </c>
      <c r="QVR33" s="149"/>
      <c r="QVS33" s="149">
        <v>500</v>
      </c>
      <c r="QVT33" s="151" t="s">
        <v>460</v>
      </c>
      <c r="QVU33" s="168" t="s">
        <v>127</v>
      </c>
      <c r="QVV33" s="149"/>
      <c r="QVW33" s="149">
        <v>500</v>
      </c>
      <c r="QVX33" s="151" t="s">
        <v>460</v>
      </c>
      <c r="QVY33" s="168" t="s">
        <v>127</v>
      </c>
      <c r="QVZ33" s="149"/>
      <c r="QWA33" s="149">
        <v>500</v>
      </c>
      <c r="QWB33" s="151" t="s">
        <v>460</v>
      </c>
      <c r="QWC33" s="168" t="s">
        <v>127</v>
      </c>
      <c r="QWD33" s="149"/>
      <c r="QWE33" s="149">
        <v>500</v>
      </c>
      <c r="QWF33" s="151" t="s">
        <v>460</v>
      </c>
      <c r="QWG33" s="168" t="s">
        <v>127</v>
      </c>
      <c r="QWH33" s="149"/>
      <c r="QWI33" s="149">
        <v>500</v>
      </c>
      <c r="QWJ33" s="151" t="s">
        <v>460</v>
      </c>
      <c r="QWK33" s="168" t="s">
        <v>127</v>
      </c>
      <c r="QWL33" s="149"/>
      <c r="QWM33" s="149">
        <v>500</v>
      </c>
      <c r="QWN33" s="151" t="s">
        <v>460</v>
      </c>
      <c r="QWO33" s="168" t="s">
        <v>127</v>
      </c>
      <c r="QWP33" s="149"/>
      <c r="QWQ33" s="149">
        <v>500</v>
      </c>
      <c r="QWR33" s="151" t="s">
        <v>460</v>
      </c>
      <c r="QWS33" s="168" t="s">
        <v>127</v>
      </c>
      <c r="QWT33" s="149"/>
      <c r="QWU33" s="149">
        <v>500</v>
      </c>
      <c r="QWV33" s="151" t="s">
        <v>460</v>
      </c>
      <c r="QWW33" s="168" t="s">
        <v>127</v>
      </c>
      <c r="QWX33" s="149"/>
      <c r="QWY33" s="149">
        <v>500</v>
      </c>
      <c r="QWZ33" s="151" t="s">
        <v>460</v>
      </c>
      <c r="QXA33" s="168" t="s">
        <v>127</v>
      </c>
      <c r="QXB33" s="149"/>
      <c r="QXC33" s="149">
        <v>500</v>
      </c>
      <c r="QXD33" s="151" t="s">
        <v>460</v>
      </c>
      <c r="QXE33" s="168" t="s">
        <v>127</v>
      </c>
      <c r="QXF33" s="149"/>
      <c r="QXG33" s="149">
        <v>500</v>
      </c>
      <c r="QXH33" s="151" t="s">
        <v>460</v>
      </c>
      <c r="QXI33" s="168" t="s">
        <v>127</v>
      </c>
      <c r="QXJ33" s="149"/>
      <c r="QXK33" s="149">
        <v>500</v>
      </c>
      <c r="QXL33" s="151" t="s">
        <v>460</v>
      </c>
      <c r="QXM33" s="168" t="s">
        <v>127</v>
      </c>
      <c r="QXN33" s="149"/>
      <c r="QXO33" s="149">
        <v>500</v>
      </c>
      <c r="QXP33" s="151" t="s">
        <v>460</v>
      </c>
      <c r="QXQ33" s="168" t="s">
        <v>127</v>
      </c>
      <c r="QXR33" s="149"/>
      <c r="QXS33" s="149">
        <v>500</v>
      </c>
      <c r="QXT33" s="151" t="s">
        <v>460</v>
      </c>
      <c r="QXU33" s="168" t="s">
        <v>127</v>
      </c>
      <c r="QXV33" s="149"/>
      <c r="QXW33" s="149">
        <v>500</v>
      </c>
      <c r="QXX33" s="151" t="s">
        <v>460</v>
      </c>
      <c r="QXY33" s="168" t="s">
        <v>127</v>
      </c>
      <c r="QXZ33" s="149"/>
      <c r="QYA33" s="149">
        <v>500</v>
      </c>
      <c r="QYB33" s="151" t="s">
        <v>460</v>
      </c>
      <c r="QYC33" s="168" t="s">
        <v>127</v>
      </c>
      <c r="QYD33" s="149"/>
      <c r="QYE33" s="149">
        <v>500</v>
      </c>
      <c r="QYF33" s="151" t="s">
        <v>460</v>
      </c>
      <c r="QYG33" s="168" t="s">
        <v>127</v>
      </c>
      <c r="QYH33" s="149"/>
      <c r="QYI33" s="149">
        <v>500</v>
      </c>
      <c r="QYJ33" s="151" t="s">
        <v>460</v>
      </c>
      <c r="QYK33" s="168" t="s">
        <v>127</v>
      </c>
      <c r="QYL33" s="149"/>
      <c r="QYM33" s="149">
        <v>500</v>
      </c>
      <c r="QYN33" s="151" t="s">
        <v>460</v>
      </c>
      <c r="QYO33" s="168" t="s">
        <v>127</v>
      </c>
      <c r="QYP33" s="149"/>
      <c r="QYQ33" s="149">
        <v>500</v>
      </c>
      <c r="QYR33" s="151" t="s">
        <v>460</v>
      </c>
      <c r="QYS33" s="168" t="s">
        <v>127</v>
      </c>
      <c r="QYT33" s="149"/>
      <c r="QYU33" s="149">
        <v>500</v>
      </c>
      <c r="QYV33" s="151" t="s">
        <v>460</v>
      </c>
      <c r="QYW33" s="168" t="s">
        <v>127</v>
      </c>
      <c r="QYX33" s="149"/>
      <c r="QYY33" s="149">
        <v>500</v>
      </c>
      <c r="QYZ33" s="151" t="s">
        <v>460</v>
      </c>
      <c r="QZA33" s="168" t="s">
        <v>127</v>
      </c>
      <c r="QZB33" s="149"/>
      <c r="QZC33" s="149">
        <v>500</v>
      </c>
      <c r="QZD33" s="151" t="s">
        <v>460</v>
      </c>
      <c r="QZE33" s="168" t="s">
        <v>127</v>
      </c>
      <c r="QZF33" s="149"/>
      <c r="QZG33" s="149">
        <v>500</v>
      </c>
      <c r="QZH33" s="151" t="s">
        <v>460</v>
      </c>
      <c r="QZI33" s="168" t="s">
        <v>127</v>
      </c>
      <c r="QZJ33" s="149"/>
      <c r="QZK33" s="149">
        <v>500</v>
      </c>
      <c r="QZL33" s="151" t="s">
        <v>460</v>
      </c>
      <c r="QZM33" s="168" t="s">
        <v>127</v>
      </c>
      <c r="QZN33" s="149"/>
      <c r="QZO33" s="149">
        <v>500</v>
      </c>
      <c r="QZP33" s="151" t="s">
        <v>460</v>
      </c>
      <c r="QZQ33" s="168" t="s">
        <v>127</v>
      </c>
      <c r="QZR33" s="149"/>
      <c r="QZS33" s="149">
        <v>500</v>
      </c>
      <c r="QZT33" s="151" t="s">
        <v>460</v>
      </c>
      <c r="QZU33" s="168" t="s">
        <v>127</v>
      </c>
      <c r="QZV33" s="149"/>
      <c r="QZW33" s="149">
        <v>500</v>
      </c>
      <c r="QZX33" s="151" t="s">
        <v>460</v>
      </c>
      <c r="QZY33" s="168" t="s">
        <v>127</v>
      </c>
      <c r="QZZ33" s="149"/>
      <c r="RAA33" s="149">
        <v>500</v>
      </c>
      <c r="RAB33" s="151" t="s">
        <v>460</v>
      </c>
      <c r="RAC33" s="168" t="s">
        <v>127</v>
      </c>
      <c r="RAD33" s="149"/>
      <c r="RAE33" s="149">
        <v>500</v>
      </c>
      <c r="RAF33" s="151" t="s">
        <v>460</v>
      </c>
      <c r="RAG33" s="168" t="s">
        <v>127</v>
      </c>
      <c r="RAH33" s="149"/>
      <c r="RAI33" s="149">
        <v>500</v>
      </c>
      <c r="RAJ33" s="151" t="s">
        <v>460</v>
      </c>
      <c r="RAK33" s="168" t="s">
        <v>127</v>
      </c>
      <c r="RAL33" s="149"/>
      <c r="RAM33" s="149">
        <v>500</v>
      </c>
      <c r="RAN33" s="151" t="s">
        <v>460</v>
      </c>
      <c r="RAO33" s="168" t="s">
        <v>127</v>
      </c>
      <c r="RAP33" s="149"/>
      <c r="RAQ33" s="149">
        <v>500</v>
      </c>
      <c r="RAR33" s="151" t="s">
        <v>460</v>
      </c>
      <c r="RAS33" s="168" t="s">
        <v>127</v>
      </c>
      <c r="RAT33" s="149"/>
      <c r="RAU33" s="149">
        <v>500</v>
      </c>
      <c r="RAV33" s="151" t="s">
        <v>460</v>
      </c>
      <c r="RAW33" s="168" t="s">
        <v>127</v>
      </c>
      <c r="RAX33" s="149"/>
      <c r="RAY33" s="149">
        <v>500</v>
      </c>
      <c r="RAZ33" s="151" t="s">
        <v>460</v>
      </c>
      <c r="RBA33" s="168" t="s">
        <v>127</v>
      </c>
      <c r="RBB33" s="149"/>
      <c r="RBC33" s="149">
        <v>500</v>
      </c>
      <c r="RBD33" s="151" t="s">
        <v>460</v>
      </c>
      <c r="RBE33" s="168" t="s">
        <v>127</v>
      </c>
      <c r="RBF33" s="149"/>
      <c r="RBG33" s="149">
        <v>500</v>
      </c>
      <c r="RBH33" s="151" t="s">
        <v>460</v>
      </c>
      <c r="RBI33" s="168" t="s">
        <v>127</v>
      </c>
      <c r="RBJ33" s="149"/>
      <c r="RBK33" s="149">
        <v>500</v>
      </c>
      <c r="RBL33" s="151" t="s">
        <v>460</v>
      </c>
      <c r="RBM33" s="168" t="s">
        <v>127</v>
      </c>
      <c r="RBN33" s="149"/>
      <c r="RBO33" s="149">
        <v>500</v>
      </c>
      <c r="RBP33" s="151" t="s">
        <v>460</v>
      </c>
      <c r="RBQ33" s="168" t="s">
        <v>127</v>
      </c>
      <c r="RBR33" s="149"/>
      <c r="RBS33" s="149">
        <v>500</v>
      </c>
      <c r="RBT33" s="151" t="s">
        <v>460</v>
      </c>
      <c r="RBU33" s="168" t="s">
        <v>127</v>
      </c>
      <c r="RBV33" s="149"/>
      <c r="RBW33" s="149">
        <v>500</v>
      </c>
      <c r="RBX33" s="151" t="s">
        <v>460</v>
      </c>
      <c r="RBY33" s="168" t="s">
        <v>127</v>
      </c>
      <c r="RBZ33" s="149"/>
      <c r="RCA33" s="149">
        <v>500</v>
      </c>
      <c r="RCB33" s="151" t="s">
        <v>460</v>
      </c>
      <c r="RCC33" s="168" t="s">
        <v>127</v>
      </c>
      <c r="RCD33" s="149"/>
      <c r="RCE33" s="149">
        <v>500</v>
      </c>
      <c r="RCF33" s="151" t="s">
        <v>460</v>
      </c>
      <c r="RCG33" s="168" t="s">
        <v>127</v>
      </c>
      <c r="RCH33" s="149"/>
      <c r="RCI33" s="149">
        <v>500</v>
      </c>
      <c r="RCJ33" s="151" t="s">
        <v>460</v>
      </c>
      <c r="RCK33" s="168" t="s">
        <v>127</v>
      </c>
      <c r="RCL33" s="149"/>
      <c r="RCM33" s="149">
        <v>500</v>
      </c>
      <c r="RCN33" s="151" t="s">
        <v>460</v>
      </c>
      <c r="RCO33" s="168" t="s">
        <v>127</v>
      </c>
      <c r="RCP33" s="149"/>
      <c r="RCQ33" s="149">
        <v>500</v>
      </c>
      <c r="RCR33" s="151" t="s">
        <v>460</v>
      </c>
      <c r="RCS33" s="168" t="s">
        <v>127</v>
      </c>
      <c r="RCT33" s="149"/>
      <c r="RCU33" s="149">
        <v>500</v>
      </c>
      <c r="RCV33" s="151" t="s">
        <v>460</v>
      </c>
      <c r="RCW33" s="168" t="s">
        <v>127</v>
      </c>
      <c r="RCX33" s="149"/>
      <c r="RCY33" s="149">
        <v>500</v>
      </c>
      <c r="RCZ33" s="151" t="s">
        <v>460</v>
      </c>
      <c r="RDA33" s="168" t="s">
        <v>127</v>
      </c>
      <c r="RDB33" s="149"/>
      <c r="RDC33" s="149">
        <v>500</v>
      </c>
      <c r="RDD33" s="151" t="s">
        <v>460</v>
      </c>
      <c r="RDE33" s="168" t="s">
        <v>127</v>
      </c>
      <c r="RDF33" s="149"/>
      <c r="RDG33" s="149">
        <v>500</v>
      </c>
      <c r="RDH33" s="151" t="s">
        <v>460</v>
      </c>
      <c r="RDI33" s="168" t="s">
        <v>127</v>
      </c>
      <c r="RDJ33" s="149"/>
      <c r="RDK33" s="149">
        <v>500</v>
      </c>
      <c r="RDL33" s="151" t="s">
        <v>460</v>
      </c>
      <c r="RDM33" s="168" t="s">
        <v>127</v>
      </c>
      <c r="RDN33" s="149"/>
      <c r="RDO33" s="149">
        <v>500</v>
      </c>
      <c r="RDP33" s="151" t="s">
        <v>460</v>
      </c>
      <c r="RDQ33" s="168" t="s">
        <v>127</v>
      </c>
      <c r="RDR33" s="149"/>
      <c r="RDS33" s="149">
        <v>500</v>
      </c>
      <c r="RDT33" s="151" t="s">
        <v>460</v>
      </c>
      <c r="RDU33" s="168" t="s">
        <v>127</v>
      </c>
      <c r="RDV33" s="149"/>
      <c r="RDW33" s="149">
        <v>500</v>
      </c>
      <c r="RDX33" s="151" t="s">
        <v>460</v>
      </c>
      <c r="RDY33" s="168" t="s">
        <v>127</v>
      </c>
      <c r="RDZ33" s="149"/>
      <c r="REA33" s="149">
        <v>500</v>
      </c>
      <c r="REB33" s="151" t="s">
        <v>460</v>
      </c>
      <c r="REC33" s="168" t="s">
        <v>127</v>
      </c>
      <c r="RED33" s="149"/>
      <c r="REE33" s="149">
        <v>500</v>
      </c>
      <c r="REF33" s="151" t="s">
        <v>460</v>
      </c>
      <c r="REG33" s="168" t="s">
        <v>127</v>
      </c>
      <c r="REH33" s="149"/>
      <c r="REI33" s="149">
        <v>500</v>
      </c>
      <c r="REJ33" s="151" t="s">
        <v>460</v>
      </c>
      <c r="REK33" s="168" t="s">
        <v>127</v>
      </c>
      <c r="REL33" s="149"/>
      <c r="REM33" s="149">
        <v>500</v>
      </c>
      <c r="REN33" s="151" t="s">
        <v>460</v>
      </c>
      <c r="REO33" s="168" t="s">
        <v>127</v>
      </c>
      <c r="REP33" s="149"/>
      <c r="REQ33" s="149">
        <v>500</v>
      </c>
      <c r="RER33" s="151" t="s">
        <v>460</v>
      </c>
      <c r="RES33" s="168" t="s">
        <v>127</v>
      </c>
      <c r="RET33" s="149"/>
      <c r="REU33" s="149">
        <v>500</v>
      </c>
      <c r="REV33" s="151" t="s">
        <v>460</v>
      </c>
      <c r="REW33" s="168" t="s">
        <v>127</v>
      </c>
      <c r="REX33" s="149"/>
      <c r="REY33" s="149">
        <v>500</v>
      </c>
      <c r="REZ33" s="151" t="s">
        <v>460</v>
      </c>
      <c r="RFA33" s="168" t="s">
        <v>127</v>
      </c>
      <c r="RFB33" s="149"/>
      <c r="RFC33" s="149">
        <v>500</v>
      </c>
      <c r="RFD33" s="151" t="s">
        <v>460</v>
      </c>
      <c r="RFE33" s="168" t="s">
        <v>127</v>
      </c>
      <c r="RFF33" s="149"/>
      <c r="RFG33" s="149">
        <v>500</v>
      </c>
      <c r="RFH33" s="151" t="s">
        <v>460</v>
      </c>
      <c r="RFI33" s="168" t="s">
        <v>127</v>
      </c>
      <c r="RFJ33" s="149"/>
      <c r="RFK33" s="149">
        <v>500</v>
      </c>
      <c r="RFL33" s="151" t="s">
        <v>460</v>
      </c>
      <c r="RFM33" s="168" t="s">
        <v>127</v>
      </c>
      <c r="RFN33" s="149"/>
      <c r="RFO33" s="149">
        <v>500</v>
      </c>
      <c r="RFP33" s="151" t="s">
        <v>460</v>
      </c>
      <c r="RFQ33" s="168" t="s">
        <v>127</v>
      </c>
      <c r="RFR33" s="149"/>
      <c r="RFS33" s="149">
        <v>500</v>
      </c>
      <c r="RFT33" s="151" t="s">
        <v>460</v>
      </c>
      <c r="RFU33" s="168" t="s">
        <v>127</v>
      </c>
      <c r="RFV33" s="149"/>
      <c r="RFW33" s="149">
        <v>500</v>
      </c>
      <c r="RFX33" s="151" t="s">
        <v>460</v>
      </c>
      <c r="RFY33" s="168" t="s">
        <v>127</v>
      </c>
      <c r="RFZ33" s="149"/>
      <c r="RGA33" s="149">
        <v>500</v>
      </c>
      <c r="RGB33" s="151" t="s">
        <v>460</v>
      </c>
      <c r="RGC33" s="168" t="s">
        <v>127</v>
      </c>
      <c r="RGD33" s="149"/>
      <c r="RGE33" s="149">
        <v>500</v>
      </c>
      <c r="RGF33" s="151" t="s">
        <v>460</v>
      </c>
      <c r="RGG33" s="168" t="s">
        <v>127</v>
      </c>
      <c r="RGH33" s="149"/>
      <c r="RGI33" s="149">
        <v>500</v>
      </c>
      <c r="RGJ33" s="151" t="s">
        <v>460</v>
      </c>
      <c r="RGK33" s="168" t="s">
        <v>127</v>
      </c>
      <c r="RGL33" s="149"/>
      <c r="RGM33" s="149">
        <v>500</v>
      </c>
      <c r="RGN33" s="151" t="s">
        <v>460</v>
      </c>
      <c r="RGO33" s="168" t="s">
        <v>127</v>
      </c>
      <c r="RGP33" s="149"/>
      <c r="RGQ33" s="149">
        <v>500</v>
      </c>
      <c r="RGR33" s="151" t="s">
        <v>460</v>
      </c>
      <c r="RGS33" s="168" t="s">
        <v>127</v>
      </c>
      <c r="RGT33" s="149"/>
      <c r="RGU33" s="149">
        <v>500</v>
      </c>
      <c r="RGV33" s="151" t="s">
        <v>460</v>
      </c>
      <c r="RGW33" s="168" t="s">
        <v>127</v>
      </c>
      <c r="RGX33" s="149"/>
      <c r="RGY33" s="149">
        <v>500</v>
      </c>
      <c r="RGZ33" s="151" t="s">
        <v>460</v>
      </c>
      <c r="RHA33" s="168" t="s">
        <v>127</v>
      </c>
      <c r="RHB33" s="149"/>
      <c r="RHC33" s="149">
        <v>500</v>
      </c>
      <c r="RHD33" s="151" t="s">
        <v>460</v>
      </c>
      <c r="RHE33" s="168" t="s">
        <v>127</v>
      </c>
      <c r="RHF33" s="149"/>
      <c r="RHG33" s="149">
        <v>500</v>
      </c>
      <c r="RHH33" s="151" t="s">
        <v>460</v>
      </c>
      <c r="RHI33" s="168" t="s">
        <v>127</v>
      </c>
      <c r="RHJ33" s="149"/>
      <c r="RHK33" s="149">
        <v>500</v>
      </c>
      <c r="RHL33" s="151" t="s">
        <v>460</v>
      </c>
      <c r="RHM33" s="168" t="s">
        <v>127</v>
      </c>
      <c r="RHN33" s="149"/>
      <c r="RHO33" s="149">
        <v>500</v>
      </c>
      <c r="RHP33" s="151" t="s">
        <v>460</v>
      </c>
      <c r="RHQ33" s="168" t="s">
        <v>127</v>
      </c>
      <c r="RHR33" s="149"/>
      <c r="RHS33" s="149">
        <v>500</v>
      </c>
      <c r="RHT33" s="151" t="s">
        <v>460</v>
      </c>
      <c r="RHU33" s="168" t="s">
        <v>127</v>
      </c>
      <c r="RHV33" s="149"/>
      <c r="RHW33" s="149">
        <v>500</v>
      </c>
      <c r="RHX33" s="151" t="s">
        <v>460</v>
      </c>
      <c r="RHY33" s="168" t="s">
        <v>127</v>
      </c>
      <c r="RHZ33" s="149"/>
      <c r="RIA33" s="149">
        <v>500</v>
      </c>
      <c r="RIB33" s="151" t="s">
        <v>460</v>
      </c>
      <c r="RIC33" s="168" t="s">
        <v>127</v>
      </c>
      <c r="RID33" s="149"/>
      <c r="RIE33" s="149">
        <v>500</v>
      </c>
      <c r="RIF33" s="151" t="s">
        <v>460</v>
      </c>
      <c r="RIG33" s="168" t="s">
        <v>127</v>
      </c>
      <c r="RIH33" s="149"/>
      <c r="RII33" s="149">
        <v>500</v>
      </c>
      <c r="RIJ33" s="151" t="s">
        <v>460</v>
      </c>
      <c r="RIK33" s="168" t="s">
        <v>127</v>
      </c>
      <c r="RIL33" s="149"/>
      <c r="RIM33" s="149">
        <v>500</v>
      </c>
      <c r="RIN33" s="151" t="s">
        <v>460</v>
      </c>
      <c r="RIO33" s="168" t="s">
        <v>127</v>
      </c>
      <c r="RIP33" s="149"/>
      <c r="RIQ33" s="149">
        <v>500</v>
      </c>
      <c r="RIR33" s="151" t="s">
        <v>460</v>
      </c>
      <c r="RIS33" s="168" t="s">
        <v>127</v>
      </c>
      <c r="RIT33" s="149"/>
      <c r="RIU33" s="149">
        <v>500</v>
      </c>
      <c r="RIV33" s="151" t="s">
        <v>460</v>
      </c>
      <c r="RIW33" s="168" t="s">
        <v>127</v>
      </c>
      <c r="RIX33" s="149"/>
      <c r="RIY33" s="149">
        <v>500</v>
      </c>
      <c r="RIZ33" s="151" t="s">
        <v>460</v>
      </c>
      <c r="RJA33" s="168" t="s">
        <v>127</v>
      </c>
      <c r="RJB33" s="149"/>
      <c r="RJC33" s="149">
        <v>500</v>
      </c>
      <c r="RJD33" s="151" t="s">
        <v>460</v>
      </c>
      <c r="RJE33" s="168" t="s">
        <v>127</v>
      </c>
      <c r="RJF33" s="149"/>
      <c r="RJG33" s="149">
        <v>500</v>
      </c>
      <c r="RJH33" s="151" t="s">
        <v>460</v>
      </c>
      <c r="RJI33" s="168" t="s">
        <v>127</v>
      </c>
      <c r="RJJ33" s="149"/>
      <c r="RJK33" s="149">
        <v>500</v>
      </c>
      <c r="RJL33" s="151" t="s">
        <v>460</v>
      </c>
      <c r="RJM33" s="168" t="s">
        <v>127</v>
      </c>
      <c r="RJN33" s="149"/>
      <c r="RJO33" s="149">
        <v>500</v>
      </c>
      <c r="RJP33" s="151" t="s">
        <v>460</v>
      </c>
      <c r="RJQ33" s="168" t="s">
        <v>127</v>
      </c>
      <c r="RJR33" s="149"/>
      <c r="RJS33" s="149">
        <v>500</v>
      </c>
      <c r="RJT33" s="151" t="s">
        <v>460</v>
      </c>
      <c r="RJU33" s="168" t="s">
        <v>127</v>
      </c>
      <c r="RJV33" s="149"/>
      <c r="RJW33" s="149">
        <v>500</v>
      </c>
      <c r="RJX33" s="151" t="s">
        <v>460</v>
      </c>
      <c r="RJY33" s="168" t="s">
        <v>127</v>
      </c>
      <c r="RJZ33" s="149"/>
      <c r="RKA33" s="149">
        <v>500</v>
      </c>
      <c r="RKB33" s="151" t="s">
        <v>460</v>
      </c>
      <c r="RKC33" s="168" t="s">
        <v>127</v>
      </c>
      <c r="RKD33" s="149"/>
      <c r="RKE33" s="149">
        <v>500</v>
      </c>
      <c r="RKF33" s="151" t="s">
        <v>460</v>
      </c>
      <c r="RKG33" s="168" t="s">
        <v>127</v>
      </c>
      <c r="RKH33" s="149"/>
      <c r="RKI33" s="149">
        <v>500</v>
      </c>
      <c r="RKJ33" s="151" t="s">
        <v>460</v>
      </c>
      <c r="RKK33" s="168" t="s">
        <v>127</v>
      </c>
      <c r="RKL33" s="149"/>
      <c r="RKM33" s="149">
        <v>500</v>
      </c>
      <c r="RKN33" s="151" t="s">
        <v>460</v>
      </c>
      <c r="RKO33" s="168" t="s">
        <v>127</v>
      </c>
      <c r="RKP33" s="149"/>
      <c r="RKQ33" s="149">
        <v>500</v>
      </c>
      <c r="RKR33" s="151" t="s">
        <v>460</v>
      </c>
      <c r="RKS33" s="168" t="s">
        <v>127</v>
      </c>
      <c r="RKT33" s="149"/>
      <c r="RKU33" s="149">
        <v>500</v>
      </c>
      <c r="RKV33" s="151" t="s">
        <v>460</v>
      </c>
      <c r="RKW33" s="168" t="s">
        <v>127</v>
      </c>
      <c r="RKX33" s="149"/>
      <c r="RKY33" s="149">
        <v>500</v>
      </c>
      <c r="RKZ33" s="151" t="s">
        <v>460</v>
      </c>
      <c r="RLA33" s="168" t="s">
        <v>127</v>
      </c>
      <c r="RLB33" s="149"/>
      <c r="RLC33" s="149">
        <v>500</v>
      </c>
      <c r="RLD33" s="151" t="s">
        <v>460</v>
      </c>
      <c r="RLE33" s="168" t="s">
        <v>127</v>
      </c>
      <c r="RLF33" s="149"/>
      <c r="RLG33" s="149">
        <v>500</v>
      </c>
      <c r="RLH33" s="151" t="s">
        <v>460</v>
      </c>
      <c r="RLI33" s="168" t="s">
        <v>127</v>
      </c>
      <c r="RLJ33" s="149"/>
      <c r="RLK33" s="149">
        <v>500</v>
      </c>
      <c r="RLL33" s="151" t="s">
        <v>460</v>
      </c>
      <c r="RLM33" s="168" t="s">
        <v>127</v>
      </c>
      <c r="RLN33" s="149"/>
      <c r="RLO33" s="149">
        <v>500</v>
      </c>
      <c r="RLP33" s="151" t="s">
        <v>460</v>
      </c>
      <c r="RLQ33" s="168" t="s">
        <v>127</v>
      </c>
      <c r="RLR33" s="149"/>
      <c r="RLS33" s="149">
        <v>500</v>
      </c>
      <c r="RLT33" s="151" t="s">
        <v>460</v>
      </c>
      <c r="RLU33" s="168" t="s">
        <v>127</v>
      </c>
      <c r="RLV33" s="149"/>
      <c r="RLW33" s="149">
        <v>500</v>
      </c>
      <c r="RLX33" s="151" t="s">
        <v>460</v>
      </c>
      <c r="RLY33" s="168" t="s">
        <v>127</v>
      </c>
      <c r="RLZ33" s="149"/>
      <c r="RMA33" s="149">
        <v>500</v>
      </c>
      <c r="RMB33" s="151" t="s">
        <v>460</v>
      </c>
      <c r="RMC33" s="168" t="s">
        <v>127</v>
      </c>
      <c r="RMD33" s="149"/>
      <c r="RME33" s="149">
        <v>500</v>
      </c>
      <c r="RMF33" s="151" t="s">
        <v>460</v>
      </c>
      <c r="RMG33" s="168" t="s">
        <v>127</v>
      </c>
      <c r="RMH33" s="149"/>
      <c r="RMI33" s="149">
        <v>500</v>
      </c>
      <c r="RMJ33" s="151" t="s">
        <v>460</v>
      </c>
      <c r="RMK33" s="168" t="s">
        <v>127</v>
      </c>
      <c r="RML33" s="149"/>
      <c r="RMM33" s="149">
        <v>500</v>
      </c>
      <c r="RMN33" s="151" t="s">
        <v>460</v>
      </c>
      <c r="RMO33" s="168" t="s">
        <v>127</v>
      </c>
      <c r="RMP33" s="149"/>
      <c r="RMQ33" s="149">
        <v>500</v>
      </c>
      <c r="RMR33" s="151" t="s">
        <v>460</v>
      </c>
      <c r="RMS33" s="168" t="s">
        <v>127</v>
      </c>
      <c r="RMT33" s="149"/>
      <c r="RMU33" s="149">
        <v>500</v>
      </c>
      <c r="RMV33" s="151" t="s">
        <v>460</v>
      </c>
      <c r="RMW33" s="168" t="s">
        <v>127</v>
      </c>
      <c r="RMX33" s="149"/>
      <c r="RMY33" s="149">
        <v>500</v>
      </c>
      <c r="RMZ33" s="151" t="s">
        <v>460</v>
      </c>
      <c r="RNA33" s="168" t="s">
        <v>127</v>
      </c>
      <c r="RNB33" s="149"/>
      <c r="RNC33" s="149">
        <v>500</v>
      </c>
      <c r="RND33" s="151" t="s">
        <v>460</v>
      </c>
      <c r="RNE33" s="168" t="s">
        <v>127</v>
      </c>
      <c r="RNF33" s="149"/>
      <c r="RNG33" s="149">
        <v>500</v>
      </c>
      <c r="RNH33" s="151" t="s">
        <v>460</v>
      </c>
      <c r="RNI33" s="168" t="s">
        <v>127</v>
      </c>
      <c r="RNJ33" s="149"/>
      <c r="RNK33" s="149">
        <v>500</v>
      </c>
      <c r="RNL33" s="151" t="s">
        <v>460</v>
      </c>
      <c r="RNM33" s="168" t="s">
        <v>127</v>
      </c>
      <c r="RNN33" s="149"/>
      <c r="RNO33" s="149">
        <v>500</v>
      </c>
      <c r="RNP33" s="151" t="s">
        <v>460</v>
      </c>
      <c r="RNQ33" s="168" t="s">
        <v>127</v>
      </c>
      <c r="RNR33" s="149"/>
      <c r="RNS33" s="149">
        <v>500</v>
      </c>
      <c r="RNT33" s="151" t="s">
        <v>460</v>
      </c>
      <c r="RNU33" s="168" t="s">
        <v>127</v>
      </c>
      <c r="RNV33" s="149"/>
      <c r="RNW33" s="149">
        <v>500</v>
      </c>
      <c r="RNX33" s="151" t="s">
        <v>460</v>
      </c>
      <c r="RNY33" s="168" t="s">
        <v>127</v>
      </c>
      <c r="RNZ33" s="149"/>
      <c r="ROA33" s="149">
        <v>500</v>
      </c>
      <c r="ROB33" s="151" t="s">
        <v>460</v>
      </c>
      <c r="ROC33" s="168" t="s">
        <v>127</v>
      </c>
      <c r="ROD33" s="149"/>
      <c r="ROE33" s="149">
        <v>500</v>
      </c>
      <c r="ROF33" s="151" t="s">
        <v>460</v>
      </c>
      <c r="ROG33" s="168" t="s">
        <v>127</v>
      </c>
      <c r="ROH33" s="149"/>
      <c r="ROI33" s="149">
        <v>500</v>
      </c>
      <c r="ROJ33" s="151" t="s">
        <v>460</v>
      </c>
      <c r="ROK33" s="168" t="s">
        <v>127</v>
      </c>
      <c r="ROL33" s="149"/>
      <c r="ROM33" s="149">
        <v>500</v>
      </c>
      <c r="RON33" s="151" t="s">
        <v>460</v>
      </c>
      <c r="ROO33" s="168" t="s">
        <v>127</v>
      </c>
      <c r="ROP33" s="149"/>
      <c r="ROQ33" s="149">
        <v>500</v>
      </c>
      <c r="ROR33" s="151" t="s">
        <v>460</v>
      </c>
      <c r="ROS33" s="168" t="s">
        <v>127</v>
      </c>
      <c r="ROT33" s="149"/>
      <c r="ROU33" s="149">
        <v>500</v>
      </c>
      <c r="ROV33" s="151" t="s">
        <v>460</v>
      </c>
      <c r="ROW33" s="168" t="s">
        <v>127</v>
      </c>
      <c r="ROX33" s="149"/>
      <c r="ROY33" s="149">
        <v>500</v>
      </c>
      <c r="ROZ33" s="151" t="s">
        <v>460</v>
      </c>
      <c r="RPA33" s="168" t="s">
        <v>127</v>
      </c>
      <c r="RPB33" s="149"/>
      <c r="RPC33" s="149">
        <v>500</v>
      </c>
      <c r="RPD33" s="151" t="s">
        <v>460</v>
      </c>
      <c r="RPE33" s="168" t="s">
        <v>127</v>
      </c>
      <c r="RPF33" s="149"/>
      <c r="RPG33" s="149">
        <v>500</v>
      </c>
      <c r="RPH33" s="151" t="s">
        <v>460</v>
      </c>
      <c r="RPI33" s="168" t="s">
        <v>127</v>
      </c>
      <c r="RPJ33" s="149"/>
      <c r="RPK33" s="149">
        <v>500</v>
      </c>
      <c r="RPL33" s="151" t="s">
        <v>460</v>
      </c>
      <c r="RPM33" s="168" t="s">
        <v>127</v>
      </c>
      <c r="RPN33" s="149"/>
      <c r="RPO33" s="149">
        <v>500</v>
      </c>
      <c r="RPP33" s="151" t="s">
        <v>460</v>
      </c>
      <c r="RPQ33" s="168" t="s">
        <v>127</v>
      </c>
      <c r="RPR33" s="149"/>
      <c r="RPS33" s="149">
        <v>500</v>
      </c>
      <c r="RPT33" s="151" t="s">
        <v>460</v>
      </c>
      <c r="RPU33" s="168" t="s">
        <v>127</v>
      </c>
      <c r="RPV33" s="149"/>
      <c r="RPW33" s="149">
        <v>500</v>
      </c>
      <c r="RPX33" s="151" t="s">
        <v>460</v>
      </c>
      <c r="RPY33" s="168" t="s">
        <v>127</v>
      </c>
      <c r="RPZ33" s="149"/>
      <c r="RQA33" s="149">
        <v>500</v>
      </c>
      <c r="RQB33" s="151" t="s">
        <v>460</v>
      </c>
      <c r="RQC33" s="168" t="s">
        <v>127</v>
      </c>
      <c r="RQD33" s="149"/>
      <c r="RQE33" s="149">
        <v>500</v>
      </c>
      <c r="RQF33" s="151" t="s">
        <v>460</v>
      </c>
      <c r="RQG33" s="168" t="s">
        <v>127</v>
      </c>
      <c r="RQH33" s="149"/>
      <c r="RQI33" s="149">
        <v>500</v>
      </c>
      <c r="RQJ33" s="151" t="s">
        <v>460</v>
      </c>
      <c r="RQK33" s="168" t="s">
        <v>127</v>
      </c>
      <c r="RQL33" s="149"/>
      <c r="RQM33" s="149">
        <v>500</v>
      </c>
      <c r="RQN33" s="151" t="s">
        <v>460</v>
      </c>
      <c r="RQO33" s="168" t="s">
        <v>127</v>
      </c>
      <c r="RQP33" s="149"/>
      <c r="RQQ33" s="149">
        <v>500</v>
      </c>
      <c r="RQR33" s="151" t="s">
        <v>460</v>
      </c>
      <c r="RQS33" s="168" t="s">
        <v>127</v>
      </c>
      <c r="RQT33" s="149"/>
      <c r="RQU33" s="149">
        <v>500</v>
      </c>
      <c r="RQV33" s="151" t="s">
        <v>460</v>
      </c>
      <c r="RQW33" s="168" t="s">
        <v>127</v>
      </c>
      <c r="RQX33" s="149"/>
      <c r="RQY33" s="149">
        <v>500</v>
      </c>
      <c r="RQZ33" s="151" t="s">
        <v>460</v>
      </c>
      <c r="RRA33" s="168" t="s">
        <v>127</v>
      </c>
      <c r="RRB33" s="149"/>
      <c r="RRC33" s="149">
        <v>500</v>
      </c>
      <c r="RRD33" s="151" t="s">
        <v>460</v>
      </c>
      <c r="RRE33" s="168" t="s">
        <v>127</v>
      </c>
      <c r="RRF33" s="149"/>
      <c r="RRG33" s="149">
        <v>500</v>
      </c>
      <c r="RRH33" s="151" t="s">
        <v>460</v>
      </c>
      <c r="RRI33" s="168" t="s">
        <v>127</v>
      </c>
      <c r="RRJ33" s="149"/>
      <c r="RRK33" s="149">
        <v>500</v>
      </c>
      <c r="RRL33" s="151" t="s">
        <v>460</v>
      </c>
      <c r="RRM33" s="168" t="s">
        <v>127</v>
      </c>
      <c r="RRN33" s="149"/>
      <c r="RRO33" s="149">
        <v>500</v>
      </c>
      <c r="RRP33" s="151" t="s">
        <v>460</v>
      </c>
      <c r="RRQ33" s="168" t="s">
        <v>127</v>
      </c>
      <c r="RRR33" s="149"/>
      <c r="RRS33" s="149">
        <v>500</v>
      </c>
      <c r="RRT33" s="151" t="s">
        <v>460</v>
      </c>
      <c r="RRU33" s="168" t="s">
        <v>127</v>
      </c>
      <c r="RRV33" s="149"/>
      <c r="RRW33" s="149">
        <v>500</v>
      </c>
      <c r="RRX33" s="151" t="s">
        <v>460</v>
      </c>
      <c r="RRY33" s="168" t="s">
        <v>127</v>
      </c>
      <c r="RRZ33" s="149"/>
      <c r="RSA33" s="149">
        <v>500</v>
      </c>
      <c r="RSB33" s="151" t="s">
        <v>460</v>
      </c>
      <c r="RSC33" s="168" t="s">
        <v>127</v>
      </c>
      <c r="RSD33" s="149"/>
      <c r="RSE33" s="149">
        <v>500</v>
      </c>
      <c r="RSF33" s="151" t="s">
        <v>460</v>
      </c>
      <c r="RSG33" s="168" t="s">
        <v>127</v>
      </c>
      <c r="RSH33" s="149"/>
      <c r="RSI33" s="149">
        <v>500</v>
      </c>
      <c r="RSJ33" s="151" t="s">
        <v>460</v>
      </c>
      <c r="RSK33" s="168" t="s">
        <v>127</v>
      </c>
      <c r="RSL33" s="149"/>
      <c r="RSM33" s="149">
        <v>500</v>
      </c>
      <c r="RSN33" s="151" t="s">
        <v>460</v>
      </c>
      <c r="RSO33" s="168" t="s">
        <v>127</v>
      </c>
      <c r="RSP33" s="149"/>
      <c r="RSQ33" s="149">
        <v>500</v>
      </c>
      <c r="RSR33" s="151" t="s">
        <v>460</v>
      </c>
      <c r="RSS33" s="168" t="s">
        <v>127</v>
      </c>
      <c r="RST33" s="149"/>
      <c r="RSU33" s="149">
        <v>500</v>
      </c>
      <c r="RSV33" s="151" t="s">
        <v>460</v>
      </c>
      <c r="RSW33" s="168" t="s">
        <v>127</v>
      </c>
      <c r="RSX33" s="149"/>
      <c r="RSY33" s="149">
        <v>500</v>
      </c>
      <c r="RSZ33" s="151" t="s">
        <v>460</v>
      </c>
      <c r="RTA33" s="168" t="s">
        <v>127</v>
      </c>
      <c r="RTB33" s="149"/>
      <c r="RTC33" s="149">
        <v>500</v>
      </c>
      <c r="RTD33" s="151" t="s">
        <v>460</v>
      </c>
      <c r="RTE33" s="168" t="s">
        <v>127</v>
      </c>
      <c r="RTF33" s="149"/>
      <c r="RTG33" s="149">
        <v>500</v>
      </c>
      <c r="RTH33" s="151" t="s">
        <v>460</v>
      </c>
      <c r="RTI33" s="168" t="s">
        <v>127</v>
      </c>
      <c r="RTJ33" s="149"/>
      <c r="RTK33" s="149">
        <v>500</v>
      </c>
      <c r="RTL33" s="151" t="s">
        <v>460</v>
      </c>
      <c r="RTM33" s="168" t="s">
        <v>127</v>
      </c>
      <c r="RTN33" s="149"/>
      <c r="RTO33" s="149">
        <v>500</v>
      </c>
      <c r="RTP33" s="151" t="s">
        <v>460</v>
      </c>
      <c r="RTQ33" s="168" t="s">
        <v>127</v>
      </c>
      <c r="RTR33" s="149"/>
      <c r="RTS33" s="149">
        <v>500</v>
      </c>
      <c r="RTT33" s="151" t="s">
        <v>460</v>
      </c>
      <c r="RTU33" s="168" t="s">
        <v>127</v>
      </c>
      <c r="RTV33" s="149"/>
      <c r="RTW33" s="149">
        <v>500</v>
      </c>
      <c r="RTX33" s="151" t="s">
        <v>460</v>
      </c>
      <c r="RTY33" s="168" t="s">
        <v>127</v>
      </c>
      <c r="RTZ33" s="149"/>
      <c r="RUA33" s="149">
        <v>500</v>
      </c>
      <c r="RUB33" s="151" t="s">
        <v>460</v>
      </c>
      <c r="RUC33" s="168" t="s">
        <v>127</v>
      </c>
      <c r="RUD33" s="149"/>
      <c r="RUE33" s="149">
        <v>500</v>
      </c>
      <c r="RUF33" s="151" t="s">
        <v>460</v>
      </c>
      <c r="RUG33" s="168" t="s">
        <v>127</v>
      </c>
      <c r="RUH33" s="149"/>
      <c r="RUI33" s="149">
        <v>500</v>
      </c>
      <c r="RUJ33" s="151" t="s">
        <v>460</v>
      </c>
      <c r="RUK33" s="168" t="s">
        <v>127</v>
      </c>
      <c r="RUL33" s="149"/>
      <c r="RUM33" s="149">
        <v>500</v>
      </c>
      <c r="RUN33" s="151" t="s">
        <v>460</v>
      </c>
      <c r="RUO33" s="168" t="s">
        <v>127</v>
      </c>
      <c r="RUP33" s="149"/>
      <c r="RUQ33" s="149">
        <v>500</v>
      </c>
      <c r="RUR33" s="151" t="s">
        <v>460</v>
      </c>
      <c r="RUS33" s="168" t="s">
        <v>127</v>
      </c>
      <c r="RUT33" s="149"/>
      <c r="RUU33" s="149">
        <v>500</v>
      </c>
      <c r="RUV33" s="151" t="s">
        <v>460</v>
      </c>
      <c r="RUW33" s="168" t="s">
        <v>127</v>
      </c>
      <c r="RUX33" s="149"/>
      <c r="RUY33" s="149">
        <v>500</v>
      </c>
      <c r="RUZ33" s="151" t="s">
        <v>460</v>
      </c>
      <c r="RVA33" s="168" t="s">
        <v>127</v>
      </c>
      <c r="RVB33" s="149"/>
      <c r="RVC33" s="149">
        <v>500</v>
      </c>
      <c r="RVD33" s="151" t="s">
        <v>460</v>
      </c>
      <c r="RVE33" s="168" t="s">
        <v>127</v>
      </c>
      <c r="RVF33" s="149"/>
      <c r="RVG33" s="149">
        <v>500</v>
      </c>
      <c r="RVH33" s="151" t="s">
        <v>460</v>
      </c>
      <c r="RVI33" s="168" t="s">
        <v>127</v>
      </c>
      <c r="RVJ33" s="149"/>
      <c r="RVK33" s="149">
        <v>500</v>
      </c>
      <c r="RVL33" s="151" t="s">
        <v>460</v>
      </c>
      <c r="RVM33" s="168" t="s">
        <v>127</v>
      </c>
      <c r="RVN33" s="149"/>
      <c r="RVO33" s="149">
        <v>500</v>
      </c>
      <c r="RVP33" s="151" t="s">
        <v>460</v>
      </c>
      <c r="RVQ33" s="168" t="s">
        <v>127</v>
      </c>
      <c r="RVR33" s="149"/>
      <c r="RVS33" s="149">
        <v>500</v>
      </c>
      <c r="RVT33" s="151" t="s">
        <v>460</v>
      </c>
      <c r="RVU33" s="168" t="s">
        <v>127</v>
      </c>
      <c r="RVV33" s="149"/>
      <c r="RVW33" s="149">
        <v>500</v>
      </c>
      <c r="RVX33" s="151" t="s">
        <v>460</v>
      </c>
      <c r="RVY33" s="168" t="s">
        <v>127</v>
      </c>
      <c r="RVZ33" s="149"/>
      <c r="RWA33" s="149">
        <v>500</v>
      </c>
      <c r="RWB33" s="151" t="s">
        <v>460</v>
      </c>
      <c r="RWC33" s="168" t="s">
        <v>127</v>
      </c>
      <c r="RWD33" s="149"/>
      <c r="RWE33" s="149">
        <v>500</v>
      </c>
      <c r="RWF33" s="151" t="s">
        <v>460</v>
      </c>
      <c r="RWG33" s="168" t="s">
        <v>127</v>
      </c>
      <c r="RWH33" s="149"/>
      <c r="RWI33" s="149">
        <v>500</v>
      </c>
      <c r="RWJ33" s="151" t="s">
        <v>460</v>
      </c>
      <c r="RWK33" s="168" t="s">
        <v>127</v>
      </c>
      <c r="RWL33" s="149"/>
      <c r="RWM33" s="149">
        <v>500</v>
      </c>
      <c r="RWN33" s="151" t="s">
        <v>460</v>
      </c>
      <c r="RWO33" s="168" t="s">
        <v>127</v>
      </c>
      <c r="RWP33" s="149"/>
      <c r="RWQ33" s="149">
        <v>500</v>
      </c>
      <c r="RWR33" s="151" t="s">
        <v>460</v>
      </c>
      <c r="RWS33" s="168" t="s">
        <v>127</v>
      </c>
      <c r="RWT33" s="149"/>
      <c r="RWU33" s="149">
        <v>500</v>
      </c>
      <c r="RWV33" s="151" t="s">
        <v>460</v>
      </c>
      <c r="RWW33" s="168" t="s">
        <v>127</v>
      </c>
      <c r="RWX33" s="149"/>
      <c r="RWY33" s="149">
        <v>500</v>
      </c>
      <c r="RWZ33" s="151" t="s">
        <v>460</v>
      </c>
      <c r="RXA33" s="168" t="s">
        <v>127</v>
      </c>
      <c r="RXB33" s="149"/>
      <c r="RXC33" s="149">
        <v>500</v>
      </c>
      <c r="RXD33" s="151" t="s">
        <v>460</v>
      </c>
      <c r="RXE33" s="168" t="s">
        <v>127</v>
      </c>
      <c r="RXF33" s="149"/>
      <c r="RXG33" s="149">
        <v>500</v>
      </c>
      <c r="RXH33" s="151" t="s">
        <v>460</v>
      </c>
      <c r="RXI33" s="168" t="s">
        <v>127</v>
      </c>
      <c r="RXJ33" s="149"/>
      <c r="RXK33" s="149">
        <v>500</v>
      </c>
      <c r="RXL33" s="151" t="s">
        <v>460</v>
      </c>
      <c r="RXM33" s="168" t="s">
        <v>127</v>
      </c>
      <c r="RXN33" s="149"/>
      <c r="RXO33" s="149">
        <v>500</v>
      </c>
      <c r="RXP33" s="151" t="s">
        <v>460</v>
      </c>
      <c r="RXQ33" s="168" t="s">
        <v>127</v>
      </c>
      <c r="RXR33" s="149"/>
      <c r="RXS33" s="149">
        <v>500</v>
      </c>
      <c r="RXT33" s="151" t="s">
        <v>460</v>
      </c>
      <c r="RXU33" s="168" t="s">
        <v>127</v>
      </c>
      <c r="RXV33" s="149"/>
      <c r="RXW33" s="149">
        <v>500</v>
      </c>
      <c r="RXX33" s="151" t="s">
        <v>460</v>
      </c>
      <c r="RXY33" s="168" t="s">
        <v>127</v>
      </c>
      <c r="RXZ33" s="149"/>
      <c r="RYA33" s="149">
        <v>500</v>
      </c>
      <c r="RYB33" s="151" t="s">
        <v>460</v>
      </c>
      <c r="RYC33" s="168" t="s">
        <v>127</v>
      </c>
      <c r="RYD33" s="149"/>
      <c r="RYE33" s="149">
        <v>500</v>
      </c>
      <c r="RYF33" s="151" t="s">
        <v>460</v>
      </c>
      <c r="RYG33" s="168" t="s">
        <v>127</v>
      </c>
      <c r="RYH33" s="149"/>
      <c r="RYI33" s="149">
        <v>500</v>
      </c>
      <c r="RYJ33" s="151" t="s">
        <v>460</v>
      </c>
      <c r="RYK33" s="168" t="s">
        <v>127</v>
      </c>
      <c r="RYL33" s="149"/>
      <c r="RYM33" s="149">
        <v>500</v>
      </c>
      <c r="RYN33" s="151" t="s">
        <v>460</v>
      </c>
      <c r="RYO33" s="168" t="s">
        <v>127</v>
      </c>
      <c r="RYP33" s="149"/>
      <c r="RYQ33" s="149">
        <v>500</v>
      </c>
      <c r="RYR33" s="151" t="s">
        <v>460</v>
      </c>
      <c r="RYS33" s="168" t="s">
        <v>127</v>
      </c>
      <c r="RYT33" s="149"/>
      <c r="RYU33" s="149">
        <v>500</v>
      </c>
      <c r="RYV33" s="151" t="s">
        <v>460</v>
      </c>
      <c r="RYW33" s="168" t="s">
        <v>127</v>
      </c>
      <c r="RYX33" s="149"/>
      <c r="RYY33" s="149">
        <v>500</v>
      </c>
      <c r="RYZ33" s="151" t="s">
        <v>460</v>
      </c>
      <c r="RZA33" s="168" t="s">
        <v>127</v>
      </c>
      <c r="RZB33" s="149"/>
      <c r="RZC33" s="149">
        <v>500</v>
      </c>
      <c r="RZD33" s="151" t="s">
        <v>460</v>
      </c>
      <c r="RZE33" s="168" t="s">
        <v>127</v>
      </c>
      <c r="RZF33" s="149"/>
      <c r="RZG33" s="149">
        <v>500</v>
      </c>
      <c r="RZH33" s="151" t="s">
        <v>460</v>
      </c>
      <c r="RZI33" s="168" t="s">
        <v>127</v>
      </c>
      <c r="RZJ33" s="149"/>
      <c r="RZK33" s="149">
        <v>500</v>
      </c>
      <c r="RZL33" s="151" t="s">
        <v>460</v>
      </c>
      <c r="RZM33" s="168" t="s">
        <v>127</v>
      </c>
      <c r="RZN33" s="149"/>
      <c r="RZO33" s="149">
        <v>500</v>
      </c>
      <c r="RZP33" s="151" t="s">
        <v>460</v>
      </c>
      <c r="RZQ33" s="168" t="s">
        <v>127</v>
      </c>
      <c r="RZR33" s="149"/>
      <c r="RZS33" s="149">
        <v>500</v>
      </c>
      <c r="RZT33" s="151" t="s">
        <v>460</v>
      </c>
      <c r="RZU33" s="168" t="s">
        <v>127</v>
      </c>
      <c r="RZV33" s="149"/>
      <c r="RZW33" s="149">
        <v>500</v>
      </c>
      <c r="RZX33" s="151" t="s">
        <v>460</v>
      </c>
      <c r="RZY33" s="168" t="s">
        <v>127</v>
      </c>
      <c r="RZZ33" s="149"/>
      <c r="SAA33" s="149">
        <v>500</v>
      </c>
      <c r="SAB33" s="151" t="s">
        <v>460</v>
      </c>
      <c r="SAC33" s="168" t="s">
        <v>127</v>
      </c>
      <c r="SAD33" s="149"/>
      <c r="SAE33" s="149">
        <v>500</v>
      </c>
      <c r="SAF33" s="151" t="s">
        <v>460</v>
      </c>
      <c r="SAG33" s="168" t="s">
        <v>127</v>
      </c>
      <c r="SAH33" s="149"/>
      <c r="SAI33" s="149">
        <v>500</v>
      </c>
      <c r="SAJ33" s="151" t="s">
        <v>460</v>
      </c>
      <c r="SAK33" s="168" t="s">
        <v>127</v>
      </c>
      <c r="SAL33" s="149"/>
      <c r="SAM33" s="149">
        <v>500</v>
      </c>
      <c r="SAN33" s="151" t="s">
        <v>460</v>
      </c>
      <c r="SAO33" s="168" t="s">
        <v>127</v>
      </c>
      <c r="SAP33" s="149"/>
      <c r="SAQ33" s="149">
        <v>500</v>
      </c>
      <c r="SAR33" s="151" t="s">
        <v>460</v>
      </c>
      <c r="SAS33" s="168" t="s">
        <v>127</v>
      </c>
      <c r="SAT33" s="149"/>
      <c r="SAU33" s="149">
        <v>500</v>
      </c>
      <c r="SAV33" s="151" t="s">
        <v>460</v>
      </c>
      <c r="SAW33" s="168" t="s">
        <v>127</v>
      </c>
      <c r="SAX33" s="149"/>
      <c r="SAY33" s="149">
        <v>500</v>
      </c>
      <c r="SAZ33" s="151" t="s">
        <v>460</v>
      </c>
      <c r="SBA33" s="168" t="s">
        <v>127</v>
      </c>
      <c r="SBB33" s="149"/>
      <c r="SBC33" s="149">
        <v>500</v>
      </c>
      <c r="SBD33" s="151" t="s">
        <v>460</v>
      </c>
      <c r="SBE33" s="168" t="s">
        <v>127</v>
      </c>
      <c r="SBF33" s="149"/>
      <c r="SBG33" s="149">
        <v>500</v>
      </c>
      <c r="SBH33" s="151" t="s">
        <v>460</v>
      </c>
      <c r="SBI33" s="168" t="s">
        <v>127</v>
      </c>
      <c r="SBJ33" s="149"/>
      <c r="SBK33" s="149">
        <v>500</v>
      </c>
      <c r="SBL33" s="151" t="s">
        <v>460</v>
      </c>
      <c r="SBM33" s="168" t="s">
        <v>127</v>
      </c>
      <c r="SBN33" s="149"/>
      <c r="SBO33" s="149">
        <v>500</v>
      </c>
      <c r="SBP33" s="151" t="s">
        <v>460</v>
      </c>
      <c r="SBQ33" s="168" t="s">
        <v>127</v>
      </c>
      <c r="SBR33" s="149"/>
      <c r="SBS33" s="149">
        <v>500</v>
      </c>
      <c r="SBT33" s="151" t="s">
        <v>460</v>
      </c>
      <c r="SBU33" s="168" t="s">
        <v>127</v>
      </c>
      <c r="SBV33" s="149"/>
      <c r="SBW33" s="149">
        <v>500</v>
      </c>
      <c r="SBX33" s="151" t="s">
        <v>460</v>
      </c>
      <c r="SBY33" s="168" t="s">
        <v>127</v>
      </c>
      <c r="SBZ33" s="149"/>
      <c r="SCA33" s="149">
        <v>500</v>
      </c>
      <c r="SCB33" s="151" t="s">
        <v>460</v>
      </c>
      <c r="SCC33" s="168" t="s">
        <v>127</v>
      </c>
      <c r="SCD33" s="149"/>
      <c r="SCE33" s="149">
        <v>500</v>
      </c>
      <c r="SCF33" s="151" t="s">
        <v>460</v>
      </c>
      <c r="SCG33" s="168" t="s">
        <v>127</v>
      </c>
      <c r="SCH33" s="149"/>
      <c r="SCI33" s="149">
        <v>500</v>
      </c>
      <c r="SCJ33" s="151" t="s">
        <v>460</v>
      </c>
      <c r="SCK33" s="168" t="s">
        <v>127</v>
      </c>
      <c r="SCL33" s="149"/>
      <c r="SCM33" s="149">
        <v>500</v>
      </c>
      <c r="SCN33" s="151" t="s">
        <v>460</v>
      </c>
      <c r="SCO33" s="168" t="s">
        <v>127</v>
      </c>
      <c r="SCP33" s="149"/>
      <c r="SCQ33" s="149">
        <v>500</v>
      </c>
      <c r="SCR33" s="151" t="s">
        <v>460</v>
      </c>
      <c r="SCS33" s="168" t="s">
        <v>127</v>
      </c>
      <c r="SCT33" s="149"/>
      <c r="SCU33" s="149">
        <v>500</v>
      </c>
      <c r="SCV33" s="151" t="s">
        <v>460</v>
      </c>
      <c r="SCW33" s="168" t="s">
        <v>127</v>
      </c>
      <c r="SCX33" s="149"/>
      <c r="SCY33" s="149">
        <v>500</v>
      </c>
      <c r="SCZ33" s="151" t="s">
        <v>460</v>
      </c>
      <c r="SDA33" s="168" t="s">
        <v>127</v>
      </c>
      <c r="SDB33" s="149"/>
      <c r="SDC33" s="149">
        <v>500</v>
      </c>
      <c r="SDD33" s="151" t="s">
        <v>460</v>
      </c>
      <c r="SDE33" s="168" t="s">
        <v>127</v>
      </c>
      <c r="SDF33" s="149"/>
      <c r="SDG33" s="149">
        <v>500</v>
      </c>
      <c r="SDH33" s="151" t="s">
        <v>460</v>
      </c>
      <c r="SDI33" s="168" t="s">
        <v>127</v>
      </c>
      <c r="SDJ33" s="149"/>
      <c r="SDK33" s="149">
        <v>500</v>
      </c>
      <c r="SDL33" s="151" t="s">
        <v>460</v>
      </c>
      <c r="SDM33" s="168" t="s">
        <v>127</v>
      </c>
      <c r="SDN33" s="149"/>
      <c r="SDO33" s="149">
        <v>500</v>
      </c>
      <c r="SDP33" s="151" t="s">
        <v>460</v>
      </c>
      <c r="SDQ33" s="168" t="s">
        <v>127</v>
      </c>
      <c r="SDR33" s="149"/>
      <c r="SDS33" s="149">
        <v>500</v>
      </c>
      <c r="SDT33" s="151" t="s">
        <v>460</v>
      </c>
      <c r="SDU33" s="168" t="s">
        <v>127</v>
      </c>
      <c r="SDV33" s="149"/>
      <c r="SDW33" s="149">
        <v>500</v>
      </c>
      <c r="SDX33" s="151" t="s">
        <v>460</v>
      </c>
      <c r="SDY33" s="168" t="s">
        <v>127</v>
      </c>
      <c r="SDZ33" s="149"/>
      <c r="SEA33" s="149">
        <v>500</v>
      </c>
      <c r="SEB33" s="151" t="s">
        <v>460</v>
      </c>
      <c r="SEC33" s="168" t="s">
        <v>127</v>
      </c>
      <c r="SED33" s="149"/>
      <c r="SEE33" s="149">
        <v>500</v>
      </c>
      <c r="SEF33" s="151" t="s">
        <v>460</v>
      </c>
      <c r="SEG33" s="168" t="s">
        <v>127</v>
      </c>
      <c r="SEH33" s="149"/>
      <c r="SEI33" s="149">
        <v>500</v>
      </c>
      <c r="SEJ33" s="151" t="s">
        <v>460</v>
      </c>
      <c r="SEK33" s="168" t="s">
        <v>127</v>
      </c>
      <c r="SEL33" s="149"/>
      <c r="SEM33" s="149">
        <v>500</v>
      </c>
      <c r="SEN33" s="151" t="s">
        <v>460</v>
      </c>
      <c r="SEO33" s="168" t="s">
        <v>127</v>
      </c>
      <c r="SEP33" s="149"/>
      <c r="SEQ33" s="149">
        <v>500</v>
      </c>
      <c r="SER33" s="151" t="s">
        <v>460</v>
      </c>
      <c r="SES33" s="168" t="s">
        <v>127</v>
      </c>
      <c r="SET33" s="149"/>
      <c r="SEU33" s="149">
        <v>500</v>
      </c>
      <c r="SEV33" s="151" t="s">
        <v>460</v>
      </c>
      <c r="SEW33" s="168" t="s">
        <v>127</v>
      </c>
      <c r="SEX33" s="149"/>
      <c r="SEY33" s="149">
        <v>500</v>
      </c>
      <c r="SEZ33" s="151" t="s">
        <v>460</v>
      </c>
      <c r="SFA33" s="168" t="s">
        <v>127</v>
      </c>
      <c r="SFB33" s="149"/>
      <c r="SFC33" s="149">
        <v>500</v>
      </c>
      <c r="SFD33" s="151" t="s">
        <v>460</v>
      </c>
      <c r="SFE33" s="168" t="s">
        <v>127</v>
      </c>
      <c r="SFF33" s="149"/>
      <c r="SFG33" s="149">
        <v>500</v>
      </c>
      <c r="SFH33" s="151" t="s">
        <v>460</v>
      </c>
      <c r="SFI33" s="168" t="s">
        <v>127</v>
      </c>
      <c r="SFJ33" s="149"/>
      <c r="SFK33" s="149">
        <v>500</v>
      </c>
      <c r="SFL33" s="151" t="s">
        <v>460</v>
      </c>
      <c r="SFM33" s="168" t="s">
        <v>127</v>
      </c>
      <c r="SFN33" s="149"/>
      <c r="SFO33" s="149">
        <v>500</v>
      </c>
      <c r="SFP33" s="151" t="s">
        <v>460</v>
      </c>
      <c r="SFQ33" s="168" t="s">
        <v>127</v>
      </c>
      <c r="SFR33" s="149"/>
      <c r="SFS33" s="149">
        <v>500</v>
      </c>
      <c r="SFT33" s="151" t="s">
        <v>460</v>
      </c>
      <c r="SFU33" s="168" t="s">
        <v>127</v>
      </c>
      <c r="SFV33" s="149"/>
      <c r="SFW33" s="149">
        <v>500</v>
      </c>
      <c r="SFX33" s="151" t="s">
        <v>460</v>
      </c>
      <c r="SFY33" s="168" t="s">
        <v>127</v>
      </c>
      <c r="SFZ33" s="149"/>
      <c r="SGA33" s="149">
        <v>500</v>
      </c>
      <c r="SGB33" s="151" t="s">
        <v>460</v>
      </c>
      <c r="SGC33" s="168" t="s">
        <v>127</v>
      </c>
      <c r="SGD33" s="149"/>
      <c r="SGE33" s="149">
        <v>500</v>
      </c>
      <c r="SGF33" s="151" t="s">
        <v>460</v>
      </c>
      <c r="SGG33" s="168" t="s">
        <v>127</v>
      </c>
      <c r="SGH33" s="149"/>
      <c r="SGI33" s="149">
        <v>500</v>
      </c>
      <c r="SGJ33" s="151" t="s">
        <v>460</v>
      </c>
      <c r="SGK33" s="168" t="s">
        <v>127</v>
      </c>
      <c r="SGL33" s="149"/>
      <c r="SGM33" s="149">
        <v>500</v>
      </c>
      <c r="SGN33" s="151" t="s">
        <v>460</v>
      </c>
      <c r="SGO33" s="168" t="s">
        <v>127</v>
      </c>
      <c r="SGP33" s="149"/>
      <c r="SGQ33" s="149">
        <v>500</v>
      </c>
      <c r="SGR33" s="151" t="s">
        <v>460</v>
      </c>
      <c r="SGS33" s="168" t="s">
        <v>127</v>
      </c>
      <c r="SGT33" s="149"/>
      <c r="SGU33" s="149">
        <v>500</v>
      </c>
      <c r="SGV33" s="151" t="s">
        <v>460</v>
      </c>
      <c r="SGW33" s="168" t="s">
        <v>127</v>
      </c>
      <c r="SGX33" s="149"/>
      <c r="SGY33" s="149">
        <v>500</v>
      </c>
      <c r="SGZ33" s="151" t="s">
        <v>460</v>
      </c>
      <c r="SHA33" s="168" t="s">
        <v>127</v>
      </c>
      <c r="SHB33" s="149"/>
      <c r="SHC33" s="149">
        <v>500</v>
      </c>
      <c r="SHD33" s="151" t="s">
        <v>460</v>
      </c>
      <c r="SHE33" s="168" t="s">
        <v>127</v>
      </c>
      <c r="SHF33" s="149"/>
      <c r="SHG33" s="149">
        <v>500</v>
      </c>
      <c r="SHH33" s="151" t="s">
        <v>460</v>
      </c>
      <c r="SHI33" s="168" t="s">
        <v>127</v>
      </c>
      <c r="SHJ33" s="149"/>
      <c r="SHK33" s="149">
        <v>500</v>
      </c>
      <c r="SHL33" s="151" t="s">
        <v>460</v>
      </c>
      <c r="SHM33" s="168" t="s">
        <v>127</v>
      </c>
      <c r="SHN33" s="149"/>
      <c r="SHO33" s="149">
        <v>500</v>
      </c>
      <c r="SHP33" s="151" t="s">
        <v>460</v>
      </c>
      <c r="SHQ33" s="168" t="s">
        <v>127</v>
      </c>
      <c r="SHR33" s="149"/>
      <c r="SHS33" s="149">
        <v>500</v>
      </c>
      <c r="SHT33" s="151" t="s">
        <v>460</v>
      </c>
      <c r="SHU33" s="168" t="s">
        <v>127</v>
      </c>
      <c r="SHV33" s="149"/>
      <c r="SHW33" s="149">
        <v>500</v>
      </c>
      <c r="SHX33" s="151" t="s">
        <v>460</v>
      </c>
      <c r="SHY33" s="168" t="s">
        <v>127</v>
      </c>
      <c r="SHZ33" s="149"/>
      <c r="SIA33" s="149">
        <v>500</v>
      </c>
      <c r="SIB33" s="151" t="s">
        <v>460</v>
      </c>
      <c r="SIC33" s="168" t="s">
        <v>127</v>
      </c>
      <c r="SID33" s="149"/>
      <c r="SIE33" s="149">
        <v>500</v>
      </c>
      <c r="SIF33" s="151" t="s">
        <v>460</v>
      </c>
      <c r="SIG33" s="168" t="s">
        <v>127</v>
      </c>
      <c r="SIH33" s="149"/>
      <c r="SII33" s="149">
        <v>500</v>
      </c>
      <c r="SIJ33" s="151" t="s">
        <v>460</v>
      </c>
      <c r="SIK33" s="168" t="s">
        <v>127</v>
      </c>
      <c r="SIL33" s="149"/>
      <c r="SIM33" s="149">
        <v>500</v>
      </c>
      <c r="SIN33" s="151" t="s">
        <v>460</v>
      </c>
      <c r="SIO33" s="168" t="s">
        <v>127</v>
      </c>
      <c r="SIP33" s="149"/>
      <c r="SIQ33" s="149">
        <v>500</v>
      </c>
      <c r="SIR33" s="151" t="s">
        <v>460</v>
      </c>
      <c r="SIS33" s="168" t="s">
        <v>127</v>
      </c>
      <c r="SIT33" s="149"/>
      <c r="SIU33" s="149">
        <v>500</v>
      </c>
      <c r="SIV33" s="151" t="s">
        <v>460</v>
      </c>
      <c r="SIW33" s="168" t="s">
        <v>127</v>
      </c>
      <c r="SIX33" s="149"/>
      <c r="SIY33" s="149">
        <v>500</v>
      </c>
      <c r="SIZ33" s="151" t="s">
        <v>460</v>
      </c>
      <c r="SJA33" s="168" t="s">
        <v>127</v>
      </c>
      <c r="SJB33" s="149"/>
      <c r="SJC33" s="149">
        <v>500</v>
      </c>
      <c r="SJD33" s="151" t="s">
        <v>460</v>
      </c>
      <c r="SJE33" s="168" t="s">
        <v>127</v>
      </c>
      <c r="SJF33" s="149"/>
      <c r="SJG33" s="149">
        <v>500</v>
      </c>
      <c r="SJH33" s="151" t="s">
        <v>460</v>
      </c>
      <c r="SJI33" s="168" t="s">
        <v>127</v>
      </c>
      <c r="SJJ33" s="149"/>
      <c r="SJK33" s="149">
        <v>500</v>
      </c>
      <c r="SJL33" s="151" t="s">
        <v>460</v>
      </c>
      <c r="SJM33" s="168" t="s">
        <v>127</v>
      </c>
      <c r="SJN33" s="149"/>
      <c r="SJO33" s="149">
        <v>500</v>
      </c>
      <c r="SJP33" s="151" t="s">
        <v>460</v>
      </c>
      <c r="SJQ33" s="168" t="s">
        <v>127</v>
      </c>
      <c r="SJR33" s="149"/>
      <c r="SJS33" s="149">
        <v>500</v>
      </c>
      <c r="SJT33" s="151" t="s">
        <v>460</v>
      </c>
      <c r="SJU33" s="168" t="s">
        <v>127</v>
      </c>
      <c r="SJV33" s="149"/>
      <c r="SJW33" s="149">
        <v>500</v>
      </c>
      <c r="SJX33" s="151" t="s">
        <v>460</v>
      </c>
      <c r="SJY33" s="168" t="s">
        <v>127</v>
      </c>
      <c r="SJZ33" s="149"/>
      <c r="SKA33" s="149">
        <v>500</v>
      </c>
      <c r="SKB33" s="151" t="s">
        <v>460</v>
      </c>
      <c r="SKC33" s="168" t="s">
        <v>127</v>
      </c>
      <c r="SKD33" s="149"/>
      <c r="SKE33" s="149">
        <v>500</v>
      </c>
      <c r="SKF33" s="151" t="s">
        <v>460</v>
      </c>
      <c r="SKG33" s="168" t="s">
        <v>127</v>
      </c>
      <c r="SKH33" s="149"/>
      <c r="SKI33" s="149">
        <v>500</v>
      </c>
      <c r="SKJ33" s="151" t="s">
        <v>460</v>
      </c>
      <c r="SKK33" s="168" t="s">
        <v>127</v>
      </c>
      <c r="SKL33" s="149"/>
      <c r="SKM33" s="149">
        <v>500</v>
      </c>
      <c r="SKN33" s="151" t="s">
        <v>460</v>
      </c>
      <c r="SKO33" s="168" t="s">
        <v>127</v>
      </c>
      <c r="SKP33" s="149"/>
      <c r="SKQ33" s="149">
        <v>500</v>
      </c>
      <c r="SKR33" s="151" t="s">
        <v>460</v>
      </c>
      <c r="SKS33" s="168" t="s">
        <v>127</v>
      </c>
      <c r="SKT33" s="149"/>
      <c r="SKU33" s="149">
        <v>500</v>
      </c>
      <c r="SKV33" s="151" t="s">
        <v>460</v>
      </c>
      <c r="SKW33" s="168" t="s">
        <v>127</v>
      </c>
      <c r="SKX33" s="149"/>
      <c r="SKY33" s="149">
        <v>500</v>
      </c>
      <c r="SKZ33" s="151" t="s">
        <v>460</v>
      </c>
      <c r="SLA33" s="168" t="s">
        <v>127</v>
      </c>
      <c r="SLB33" s="149"/>
      <c r="SLC33" s="149">
        <v>500</v>
      </c>
      <c r="SLD33" s="151" t="s">
        <v>460</v>
      </c>
      <c r="SLE33" s="168" t="s">
        <v>127</v>
      </c>
      <c r="SLF33" s="149"/>
      <c r="SLG33" s="149">
        <v>500</v>
      </c>
      <c r="SLH33" s="151" t="s">
        <v>460</v>
      </c>
      <c r="SLI33" s="168" t="s">
        <v>127</v>
      </c>
      <c r="SLJ33" s="149"/>
      <c r="SLK33" s="149">
        <v>500</v>
      </c>
      <c r="SLL33" s="151" t="s">
        <v>460</v>
      </c>
      <c r="SLM33" s="168" t="s">
        <v>127</v>
      </c>
      <c r="SLN33" s="149"/>
      <c r="SLO33" s="149">
        <v>500</v>
      </c>
      <c r="SLP33" s="151" t="s">
        <v>460</v>
      </c>
      <c r="SLQ33" s="168" t="s">
        <v>127</v>
      </c>
      <c r="SLR33" s="149"/>
      <c r="SLS33" s="149">
        <v>500</v>
      </c>
      <c r="SLT33" s="151" t="s">
        <v>460</v>
      </c>
      <c r="SLU33" s="168" t="s">
        <v>127</v>
      </c>
      <c r="SLV33" s="149"/>
      <c r="SLW33" s="149">
        <v>500</v>
      </c>
      <c r="SLX33" s="151" t="s">
        <v>460</v>
      </c>
      <c r="SLY33" s="168" t="s">
        <v>127</v>
      </c>
      <c r="SLZ33" s="149"/>
      <c r="SMA33" s="149">
        <v>500</v>
      </c>
      <c r="SMB33" s="151" t="s">
        <v>460</v>
      </c>
      <c r="SMC33" s="168" t="s">
        <v>127</v>
      </c>
      <c r="SMD33" s="149"/>
      <c r="SME33" s="149">
        <v>500</v>
      </c>
      <c r="SMF33" s="151" t="s">
        <v>460</v>
      </c>
      <c r="SMG33" s="168" t="s">
        <v>127</v>
      </c>
      <c r="SMH33" s="149"/>
      <c r="SMI33" s="149">
        <v>500</v>
      </c>
      <c r="SMJ33" s="151" t="s">
        <v>460</v>
      </c>
      <c r="SMK33" s="168" t="s">
        <v>127</v>
      </c>
      <c r="SML33" s="149"/>
      <c r="SMM33" s="149">
        <v>500</v>
      </c>
      <c r="SMN33" s="151" t="s">
        <v>460</v>
      </c>
      <c r="SMO33" s="168" t="s">
        <v>127</v>
      </c>
      <c r="SMP33" s="149"/>
      <c r="SMQ33" s="149">
        <v>500</v>
      </c>
      <c r="SMR33" s="151" t="s">
        <v>460</v>
      </c>
      <c r="SMS33" s="168" t="s">
        <v>127</v>
      </c>
      <c r="SMT33" s="149"/>
      <c r="SMU33" s="149">
        <v>500</v>
      </c>
      <c r="SMV33" s="151" t="s">
        <v>460</v>
      </c>
      <c r="SMW33" s="168" t="s">
        <v>127</v>
      </c>
      <c r="SMX33" s="149"/>
      <c r="SMY33" s="149">
        <v>500</v>
      </c>
      <c r="SMZ33" s="151" t="s">
        <v>460</v>
      </c>
      <c r="SNA33" s="168" t="s">
        <v>127</v>
      </c>
      <c r="SNB33" s="149"/>
      <c r="SNC33" s="149">
        <v>500</v>
      </c>
      <c r="SND33" s="151" t="s">
        <v>460</v>
      </c>
      <c r="SNE33" s="168" t="s">
        <v>127</v>
      </c>
      <c r="SNF33" s="149"/>
      <c r="SNG33" s="149">
        <v>500</v>
      </c>
      <c r="SNH33" s="151" t="s">
        <v>460</v>
      </c>
      <c r="SNI33" s="168" t="s">
        <v>127</v>
      </c>
      <c r="SNJ33" s="149"/>
      <c r="SNK33" s="149">
        <v>500</v>
      </c>
      <c r="SNL33" s="151" t="s">
        <v>460</v>
      </c>
      <c r="SNM33" s="168" t="s">
        <v>127</v>
      </c>
      <c r="SNN33" s="149"/>
      <c r="SNO33" s="149">
        <v>500</v>
      </c>
      <c r="SNP33" s="151" t="s">
        <v>460</v>
      </c>
      <c r="SNQ33" s="168" t="s">
        <v>127</v>
      </c>
      <c r="SNR33" s="149"/>
      <c r="SNS33" s="149">
        <v>500</v>
      </c>
      <c r="SNT33" s="151" t="s">
        <v>460</v>
      </c>
      <c r="SNU33" s="168" t="s">
        <v>127</v>
      </c>
      <c r="SNV33" s="149"/>
      <c r="SNW33" s="149">
        <v>500</v>
      </c>
      <c r="SNX33" s="151" t="s">
        <v>460</v>
      </c>
      <c r="SNY33" s="168" t="s">
        <v>127</v>
      </c>
      <c r="SNZ33" s="149"/>
      <c r="SOA33" s="149">
        <v>500</v>
      </c>
      <c r="SOB33" s="151" t="s">
        <v>460</v>
      </c>
      <c r="SOC33" s="168" t="s">
        <v>127</v>
      </c>
      <c r="SOD33" s="149"/>
      <c r="SOE33" s="149">
        <v>500</v>
      </c>
      <c r="SOF33" s="151" t="s">
        <v>460</v>
      </c>
      <c r="SOG33" s="168" t="s">
        <v>127</v>
      </c>
      <c r="SOH33" s="149"/>
      <c r="SOI33" s="149">
        <v>500</v>
      </c>
      <c r="SOJ33" s="151" t="s">
        <v>460</v>
      </c>
      <c r="SOK33" s="168" t="s">
        <v>127</v>
      </c>
      <c r="SOL33" s="149"/>
      <c r="SOM33" s="149">
        <v>500</v>
      </c>
      <c r="SON33" s="151" t="s">
        <v>460</v>
      </c>
      <c r="SOO33" s="168" t="s">
        <v>127</v>
      </c>
      <c r="SOP33" s="149"/>
      <c r="SOQ33" s="149">
        <v>500</v>
      </c>
      <c r="SOR33" s="151" t="s">
        <v>460</v>
      </c>
      <c r="SOS33" s="168" t="s">
        <v>127</v>
      </c>
      <c r="SOT33" s="149"/>
      <c r="SOU33" s="149">
        <v>500</v>
      </c>
      <c r="SOV33" s="151" t="s">
        <v>460</v>
      </c>
      <c r="SOW33" s="168" t="s">
        <v>127</v>
      </c>
      <c r="SOX33" s="149"/>
      <c r="SOY33" s="149">
        <v>500</v>
      </c>
      <c r="SOZ33" s="151" t="s">
        <v>460</v>
      </c>
      <c r="SPA33" s="168" t="s">
        <v>127</v>
      </c>
      <c r="SPB33" s="149"/>
      <c r="SPC33" s="149">
        <v>500</v>
      </c>
      <c r="SPD33" s="151" t="s">
        <v>460</v>
      </c>
      <c r="SPE33" s="168" t="s">
        <v>127</v>
      </c>
      <c r="SPF33" s="149"/>
      <c r="SPG33" s="149">
        <v>500</v>
      </c>
      <c r="SPH33" s="151" t="s">
        <v>460</v>
      </c>
      <c r="SPI33" s="168" t="s">
        <v>127</v>
      </c>
      <c r="SPJ33" s="149"/>
      <c r="SPK33" s="149">
        <v>500</v>
      </c>
      <c r="SPL33" s="151" t="s">
        <v>460</v>
      </c>
      <c r="SPM33" s="168" t="s">
        <v>127</v>
      </c>
      <c r="SPN33" s="149"/>
      <c r="SPO33" s="149">
        <v>500</v>
      </c>
      <c r="SPP33" s="151" t="s">
        <v>460</v>
      </c>
      <c r="SPQ33" s="168" t="s">
        <v>127</v>
      </c>
      <c r="SPR33" s="149"/>
      <c r="SPS33" s="149">
        <v>500</v>
      </c>
      <c r="SPT33" s="151" t="s">
        <v>460</v>
      </c>
      <c r="SPU33" s="168" t="s">
        <v>127</v>
      </c>
      <c r="SPV33" s="149"/>
      <c r="SPW33" s="149">
        <v>500</v>
      </c>
      <c r="SPX33" s="151" t="s">
        <v>460</v>
      </c>
      <c r="SPY33" s="168" t="s">
        <v>127</v>
      </c>
      <c r="SPZ33" s="149"/>
      <c r="SQA33" s="149">
        <v>500</v>
      </c>
      <c r="SQB33" s="151" t="s">
        <v>460</v>
      </c>
      <c r="SQC33" s="168" t="s">
        <v>127</v>
      </c>
      <c r="SQD33" s="149"/>
      <c r="SQE33" s="149">
        <v>500</v>
      </c>
      <c r="SQF33" s="151" t="s">
        <v>460</v>
      </c>
      <c r="SQG33" s="168" t="s">
        <v>127</v>
      </c>
      <c r="SQH33" s="149"/>
      <c r="SQI33" s="149">
        <v>500</v>
      </c>
      <c r="SQJ33" s="151" t="s">
        <v>460</v>
      </c>
      <c r="SQK33" s="168" t="s">
        <v>127</v>
      </c>
      <c r="SQL33" s="149"/>
      <c r="SQM33" s="149">
        <v>500</v>
      </c>
      <c r="SQN33" s="151" t="s">
        <v>460</v>
      </c>
      <c r="SQO33" s="168" t="s">
        <v>127</v>
      </c>
      <c r="SQP33" s="149"/>
      <c r="SQQ33" s="149">
        <v>500</v>
      </c>
      <c r="SQR33" s="151" t="s">
        <v>460</v>
      </c>
      <c r="SQS33" s="168" t="s">
        <v>127</v>
      </c>
      <c r="SQT33" s="149"/>
      <c r="SQU33" s="149">
        <v>500</v>
      </c>
      <c r="SQV33" s="151" t="s">
        <v>460</v>
      </c>
      <c r="SQW33" s="168" t="s">
        <v>127</v>
      </c>
      <c r="SQX33" s="149"/>
      <c r="SQY33" s="149">
        <v>500</v>
      </c>
      <c r="SQZ33" s="151" t="s">
        <v>460</v>
      </c>
      <c r="SRA33" s="168" t="s">
        <v>127</v>
      </c>
      <c r="SRB33" s="149"/>
      <c r="SRC33" s="149">
        <v>500</v>
      </c>
      <c r="SRD33" s="151" t="s">
        <v>460</v>
      </c>
      <c r="SRE33" s="168" t="s">
        <v>127</v>
      </c>
      <c r="SRF33" s="149"/>
      <c r="SRG33" s="149">
        <v>500</v>
      </c>
      <c r="SRH33" s="151" t="s">
        <v>460</v>
      </c>
      <c r="SRI33" s="168" t="s">
        <v>127</v>
      </c>
      <c r="SRJ33" s="149"/>
      <c r="SRK33" s="149">
        <v>500</v>
      </c>
      <c r="SRL33" s="151" t="s">
        <v>460</v>
      </c>
      <c r="SRM33" s="168" t="s">
        <v>127</v>
      </c>
      <c r="SRN33" s="149"/>
      <c r="SRO33" s="149">
        <v>500</v>
      </c>
      <c r="SRP33" s="151" t="s">
        <v>460</v>
      </c>
      <c r="SRQ33" s="168" t="s">
        <v>127</v>
      </c>
      <c r="SRR33" s="149"/>
      <c r="SRS33" s="149">
        <v>500</v>
      </c>
      <c r="SRT33" s="151" t="s">
        <v>460</v>
      </c>
      <c r="SRU33" s="168" t="s">
        <v>127</v>
      </c>
      <c r="SRV33" s="149"/>
      <c r="SRW33" s="149">
        <v>500</v>
      </c>
      <c r="SRX33" s="151" t="s">
        <v>460</v>
      </c>
      <c r="SRY33" s="168" t="s">
        <v>127</v>
      </c>
      <c r="SRZ33" s="149"/>
      <c r="SSA33" s="149">
        <v>500</v>
      </c>
      <c r="SSB33" s="151" t="s">
        <v>460</v>
      </c>
      <c r="SSC33" s="168" t="s">
        <v>127</v>
      </c>
      <c r="SSD33" s="149"/>
      <c r="SSE33" s="149">
        <v>500</v>
      </c>
      <c r="SSF33" s="151" t="s">
        <v>460</v>
      </c>
      <c r="SSG33" s="168" t="s">
        <v>127</v>
      </c>
      <c r="SSH33" s="149"/>
      <c r="SSI33" s="149">
        <v>500</v>
      </c>
      <c r="SSJ33" s="151" t="s">
        <v>460</v>
      </c>
      <c r="SSK33" s="168" t="s">
        <v>127</v>
      </c>
      <c r="SSL33" s="149"/>
      <c r="SSM33" s="149">
        <v>500</v>
      </c>
      <c r="SSN33" s="151" t="s">
        <v>460</v>
      </c>
      <c r="SSO33" s="168" t="s">
        <v>127</v>
      </c>
      <c r="SSP33" s="149"/>
      <c r="SSQ33" s="149">
        <v>500</v>
      </c>
      <c r="SSR33" s="151" t="s">
        <v>460</v>
      </c>
      <c r="SSS33" s="168" t="s">
        <v>127</v>
      </c>
      <c r="SST33" s="149"/>
      <c r="SSU33" s="149">
        <v>500</v>
      </c>
      <c r="SSV33" s="151" t="s">
        <v>460</v>
      </c>
      <c r="SSW33" s="168" t="s">
        <v>127</v>
      </c>
      <c r="SSX33" s="149"/>
      <c r="SSY33" s="149">
        <v>500</v>
      </c>
      <c r="SSZ33" s="151" t="s">
        <v>460</v>
      </c>
      <c r="STA33" s="168" t="s">
        <v>127</v>
      </c>
      <c r="STB33" s="149"/>
      <c r="STC33" s="149">
        <v>500</v>
      </c>
      <c r="STD33" s="151" t="s">
        <v>460</v>
      </c>
      <c r="STE33" s="168" t="s">
        <v>127</v>
      </c>
      <c r="STF33" s="149"/>
      <c r="STG33" s="149">
        <v>500</v>
      </c>
      <c r="STH33" s="151" t="s">
        <v>460</v>
      </c>
      <c r="STI33" s="168" t="s">
        <v>127</v>
      </c>
      <c r="STJ33" s="149"/>
      <c r="STK33" s="149">
        <v>500</v>
      </c>
      <c r="STL33" s="151" t="s">
        <v>460</v>
      </c>
      <c r="STM33" s="168" t="s">
        <v>127</v>
      </c>
      <c r="STN33" s="149"/>
      <c r="STO33" s="149">
        <v>500</v>
      </c>
      <c r="STP33" s="151" t="s">
        <v>460</v>
      </c>
      <c r="STQ33" s="168" t="s">
        <v>127</v>
      </c>
      <c r="STR33" s="149"/>
      <c r="STS33" s="149">
        <v>500</v>
      </c>
      <c r="STT33" s="151" t="s">
        <v>460</v>
      </c>
      <c r="STU33" s="168" t="s">
        <v>127</v>
      </c>
      <c r="STV33" s="149"/>
      <c r="STW33" s="149">
        <v>500</v>
      </c>
      <c r="STX33" s="151" t="s">
        <v>460</v>
      </c>
      <c r="STY33" s="168" t="s">
        <v>127</v>
      </c>
      <c r="STZ33" s="149"/>
      <c r="SUA33" s="149">
        <v>500</v>
      </c>
      <c r="SUB33" s="151" t="s">
        <v>460</v>
      </c>
      <c r="SUC33" s="168" t="s">
        <v>127</v>
      </c>
      <c r="SUD33" s="149"/>
      <c r="SUE33" s="149">
        <v>500</v>
      </c>
      <c r="SUF33" s="151" t="s">
        <v>460</v>
      </c>
      <c r="SUG33" s="168" t="s">
        <v>127</v>
      </c>
      <c r="SUH33" s="149"/>
      <c r="SUI33" s="149">
        <v>500</v>
      </c>
      <c r="SUJ33" s="151" t="s">
        <v>460</v>
      </c>
      <c r="SUK33" s="168" t="s">
        <v>127</v>
      </c>
      <c r="SUL33" s="149"/>
      <c r="SUM33" s="149">
        <v>500</v>
      </c>
      <c r="SUN33" s="151" t="s">
        <v>460</v>
      </c>
      <c r="SUO33" s="168" t="s">
        <v>127</v>
      </c>
      <c r="SUP33" s="149"/>
      <c r="SUQ33" s="149">
        <v>500</v>
      </c>
      <c r="SUR33" s="151" t="s">
        <v>460</v>
      </c>
      <c r="SUS33" s="168" t="s">
        <v>127</v>
      </c>
      <c r="SUT33" s="149"/>
      <c r="SUU33" s="149">
        <v>500</v>
      </c>
      <c r="SUV33" s="151" t="s">
        <v>460</v>
      </c>
      <c r="SUW33" s="168" t="s">
        <v>127</v>
      </c>
      <c r="SUX33" s="149"/>
      <c r="SUY33" s="149">
        <v>500</v>
      </c>
      <c r="SUZ33" s="151" t="s">
        <v>460</v>
      </c>
      <c r="SVA33" s="168" t="s">
        <v>127</v>
      </c>
      <c r="SVB33" s="149"/>
      <c r="SVC33" s="149">
        <v>500</v>
      </c>
      <c r="SVD33" s="151" t="s">
        <v>460</v>
      </c>
      <c r="SVE33" s="168" t="s">
        <v>127</v>
      </c>
      <c r="SVF33" s="149"/>
      <c r="SVG33" s="149">
        <v>500</v>
      </c>
      <c r="SVH33" s="151" t="s">
        <v>460</v>
      </c>
      <c r="SVI33" s="168" t="s">
        <v>127</v>
      </c>
      <c r="SVJ33" s="149"/>
      <c r="SVK33" s="149">
        <v>500</v>
      </c>
      <c r="SVL33" s="151" t="s">
        <v>460</v>
      </c>
      <c r="SVM33" s="168" t="s">
        <v>127</v>
      </c>
      <c r="SVN33" s="149"/>
      <c r="SVO33" s="149">
        <v>500</v>
      </c>
      <c r="SVP33" s="151" t="s">
        <v>460</v>
      </c>
      <c r="SVQ33" s="168" t="s">
        <v>127</v>
      </c>
      <c r="SVR33" s="149"/>
      <c r="SVS33" s="149">
        <v>500</v>
      </c>
      <c r="SVT33" s="151" t="s">
        <v>460</v>
      </c>
      <c r="SVU33" s="168" t="s">
        <v>127</v>
      </c>
      <c r="SVV33" s="149"/>
      <c r="SVW33" s="149">
        <v>500</v>
      </c>
      <c r="SVX33" s="151" t="s">
        <v>460</v>
      </c>
      <c r="SVY33" s="168" t="s">
        <v>127</v>
      </c>
      <c r="SVZ33" s="149"/>
      <c r="SWA33" s="149">
        <v>500</v>
      </c>
      <c r="SWB33" s="151" t="s">
        <v>460</v>
      </c>
      <c r="SWC33" s="168" t="s">
        <v>127</v>
      </c>
      <c r="SWD33" s="149"/>
      <c r="SWE33" s="149">
        <v>500</v>
      </c>
      <c r="SWF33" s="151" t="s">
        <v>460</v>
      </c>
      <c r="SWG33" s="168" t="s">
        <v>127</v>
      </c>
      <c r="SWH33" s="149"/>
      <c r="SWI33" s="149">
        <v>500</v>
      </c>
      <c r="SWJ33" s="151" t="s">
        <v>460</v>
      </c>
      <c r="SWK33" s="168" t="s">
        <v>127</v>
      </c>
      <c r="SWL33" s="149"/>
      <c r="SWM33" s="149">
        <v>500</v>
      </c>
      <c r="SWN33" s="151" t="s">
        <v>460</v>
      </c>
      <c r="SWO33" s="168" t="s">
        <v>127</v>
      </c>
      <c r="SWP33" s="149"/>
      <c r="SWQ33" s="149">
        <v>500</v>
      </c>
      <c r="SWR33" s="151" t="s">
        <v>460</v>
      </c>
      <c r="SWS33" s="168" t="s">
        <v>127</v>
      </c>
      <c r="SWT33" s="149"/>
      <c r="SWU33" s="149">
        <v>500</v>
      </c>
      <c r="SWV33" s="151" t="s">
        <v>460</v>
      </c>
      <c r="SWW33" s="168" t="s">
        <v>127</v>
      </c>
      <c r="SWX33" s="149"/>
      <c r="SWY33" s="149">
        <v>500</v>
      </c>
      <c r="SWZ33" s="151" t="s">
        <v>460</v>
      </c>
      <c r="SXA33" s="168" t="s">
        <v>127</v>
      </c>
      <c r="SXB33" s="149"/>
      <c r="SXC33" s="149">
        <v>500</v>
      </c>
      <c r="SXD33" s="151" t="s">
        <v>460</v>
      </c>
      <c r="SXE33" s="168" t="s">
        <v>127</v>
      </c>
      <c r="SXF33" s="149"/>
      <c r="SXG33" s="149">
        <v>500</v>
      </c>
      <c r="SXH33" s="151" t="s">
        <v>460</v>
      </c>
      <c r="SXI33" s="168" t="s">
        <v>127</v>
      </c>
      <c r="SXJ33" s="149"/>
      <c r="SXK33" s="149">
        <v>500</v>
      </c>
      <c r="SXL33" s="151" t="s">
        <v>460</v>
      </c>
      <c r="SXM33" s="168" t="s">
        <v>127</v>
      </c>
      <c r="SXN33" s="149"/>
      <c r="SXO33" s="149">
        <v>500</v>
      </c>
      <c r="SXP33" s="151" t="s">
        <v>460</v>
      </c>
      <c r="SXQ33" s="168" t="s">
        <v>127</v>
      </c>
      <c r="SXR33" s="149"/>
      <c r="SXS33" s="149">
        <v>500</v>
      </c>
      <c r="SXT33" s="151" t="s">
        <v>460</v>
      </c>
      <c r="SXU33" s="168" t="s">
        <v>127</v>
      </c>
      <c r="SXV33" s="149"/>
      <c r="SXW33" s="149">
        <v>500</v>
      </c>
      <c r="SXX33" s="151" t="s">
        <v>460</v>
      </c>
      <c r="SXY33" s="168" t="s">
        <v>127</v>
      </c>
      <c r="SXZ33" s="149"/>
      <c r="SYA33" s="149">
        <v>500</v>
      </c>
      <c r="SYB33" s="151" t="s">
        <v>460</v>
      </c>
      <c r="SYC33" s="168" t="s">
        <v>127</v>
      </c>
      <c r="SYD33" s="149"/>
      <c r="SYE33" s="149">
        <v>500</v>
      </c>
      <c r="SYF33" s="151" t="s">
        <v>460</v>
      </c>
      <c r="SYG33" s="168" t="s">
        <v>127</v>
      </c>
      <c r="SYH33" s="149"/>
      <c r="SYI33" s="149">
        <v>500</v>
      </c>
      <c r="SYJ33" s="151" t="s">
        <v>460</v>
      </c>
      <c r="SYK33" s="168" t="s">
        <v>127</v>
      </c>
      <c r="SYL33" s="149"/>
      <c r="SYM33" s="149">
        <v>500</v>
      </c>
      <c r="SYN33" s="151" t="s">
        <v>460</v>
      </c>
      <c r="SYO33" s="168" t="s">
        <v>127</v>
      </c>
      <c r="SYP33" s="149"/>
      <c r="SYQ33" s="149">
        <v>500</v>
      </c>
      <c r="SYR33" s="151" t="s">
        <v>460</v>
      </c>
      <c r="SYS33" s="168" t="s">
        <v>127</v>
      </c>
      <c r="SYT33" s="149"/>
      <c r="SYU33" s="149">
        <v>500</v>
      </c>
      <c r="SYV33" s="151" t="s">
        <v>460</v>
      </c>
      <c r="SYW33" s="168" t="s">
        <v>127</v>
      </c>
      <c r="SYX33" s="149"/>
      <c r="SYY33" s="149">
        <v>500</v>
      </c>
      <c r="SYZ33" s="151" t="s">
        <v>460</v>
      </c>
      <c r="SZA33" s="168" t="s">
        <v>127</v>
      </c>
      <c r="SZB33" s="149"/>
      <c r="SZC33" s="149">
        <v>500</v>
      </c>
      <c r="SZD33" s="151" t="s">
        <v>460</v>
      </c>
      <c r="SZE33" s="168" t="s">
        <v>127</v>
      </c>
      <c r="SZF33" s="149"/>
      <c r="SZG33" s="149">
        <v>500</v>
      </c>
      <c r="SZH33" s="151" t="s">
        <v>460</v>
      </c>
      <c r="SZI33" s="168" t="s">
        <v>127</v>
      </c>
      <c r="SZJ33" s="149"/>
      <c r="SZK33" s="149">
        <v>500</v>
      </c>
      <c r="SZL33" s="151" t="s">
        <v>460</v>
      </c>
      <c r="SZM33" s="168" t="s">
        <v>127</v>
      </c>
      <c r="SZN33" s="149"/>
      <c r="SZO33" s="149">
        <v>500</v>
      </c>
      <c r="SZP33" s="151" t="s">
        <v>460</v>
      </c>
      <c r="SZQ33" s="168" t="s">
        <v>127</v>
      </c>
      <c r="SZR33" s="149"/>
      <c r="SZS33" s="149">
        <v>500</v>
      </c>
      <c r="SZT33" s="151" t="s">
        <v>460</v>
      </c>
      <c r="SZU33" s="168" t="s">
        <v>127</v>
      </c>
      <c r="SZV33" s="149"/>
      <c r="SZW33" s="149">
        <v>500</v>
      </c>
      <c r="SZX33" s="151" t="s">
        <v>460</v>
      </c>
      <c r="SZY33" s="168" t="s">
        <v>127</v>
      </c>
      <c r="SZZ33" s="149"/>
      <c r="TAA33" s="149">
        <v>500</v>
      </c>
      <c r="TAB33" s="151" t="s">
        <v>460</v>
      </c>
      <c r="TAC33" s="168" t="s">
        <v>127</v>
      </c>
      <c r="TAD33" s="149"/>
      <c r="TAE33" s="149">
        <v>500</v>
      </c>
      <c r="TAF33" s="151" t="s">
        <v>460</v>
      </c>
      <c r="TAG33" s="168" t="s">
        <v>127</v>
      </c>
      <c r="TAH33" s="149"/>
      <c r="TAI33" s="149">
        <v>500</v>
      </c>
      <c r="TAJ33" s="151" t="s">
        <v>460</v>
      </c>
      <c r="TAK33" s="168" t="s">
        <v>127</v>
      </c>
      <c r="TAL33" s="149"/>
      <c r="TAM33" s="149">
        <v>500</v>
      </c>
      <c r="TAN33" s="151" t="s">
        <v>460</v>
      </c>
      <c r="TAO33" s="168" t="s">
        <v>127</v>
      </c>
      <c r="TAP33" s="149"/>
      <c r="TAQ33" s="149">
        <v>500</v>
      </c>
      <c r="TAR33" s="151" t="s">
        <v>460</v>
      </c>
      <c r="TAS33" s="168" t="s">
        <v>127</v>
      </c>
      <c r="TAT33" s="149"/>
      <c r="TAU33" s="149">
        <v>500</v>
      </c>
      <c r="TAV33" s="151" t="s">
        <v>460</v>
      </c>
      <c r="TAW33" s="168" t="s">
        <v>127</v>
      </c>
      <c r="TAX33" s="149"/>
      <c r="TAY33" s="149">
        <v>500</v>
      </c>
      <c r="TAZ33" s="151" t="s">
        <v>460</v>
      </c>
      <c r="TBA33" s="168" t="s">
        <v>127</v>
      </c>
      <c r="TBB33" s="149"/>
      <c r="TBC33" s="149">
        <v>500</v>
      </c>
      <c r="TBD33" s="151" t="s">
        <v>460</v>
      </c>
      <c r="TBE33" s="168" t="s">
        <v>127</v>
      </c>
      <c r="TBF33" s="149"/>
      <c r="TBG33" s="149">
        <v>500</v>
      </c>
      <c r="TBH33" s="151" t="s">
        <v>460</v>
      </c>
      <c r="TBI33" s="168" t="s">
        <v>127</v>
      </c>
      <c r="TBJ33" s="149"/>
      <c r="TBK33" s="149">
        <v>500</v>
      </c>
      <c r="TBL33" s="151" t="s">
        <v>460</v>
      </c>
      <c r="TBM33" s="168" t="s">
        <v>127</v>
      </c>
      <c r="TBN33" s="149"/>
      <c r="TBO33" s="149">
        <v>500</v>
      </c>
      <c r="TBP33" s="151" t="s">
        <v>460</v>
      </c>
      <c r="TBQ33" s="168" t="s">
        <v>127</v>
      </c>
      <c r="TBR33" s="149"/>
      <c r="TBS33" s="149">
        <v>500</v>
      </c>
      <c r="TBT33" s="151" t="s">
        <v>460</v>
      </c>
      <c r="TBU33" s="168" t="s">
        <v>127</v>
      </c>
      <c r="TBV33" s="149"/>
      <c r="TBW33" s="149">
        <v>500</v>
      </c>
      <c r="TBX33" s="151" t="s">
        <v>460</v>
      </c>
      <c r="TBY33" s="168" t="s">
        <v>127</v>
      </c>
      <c r="TBZ33" s="149"/>
      <c r="TCA33" s="149">
        <v>500</v>
      </c>
      <c r="TCB33" s="151" t="s">
        <v>460</v>
      </c>
      <c r="TCC33" s="168" t="s">
        <v>127</v>
      </c>
      <c r="TCD33" s="149"/>
      <c r="TCE33" s="149">
        <v>500</v>
      </c>
      <c r="TCF33" s="151" t="s">
        <v>460</v>
      </c>
      <c r="TCG33" s="168" t="s">
        <v>127</v>
      </c>
      <c r="TCH33" s="149"/>
      <c r="TCI33" s="149">
        <v>500</v>
      </c>
      <c r="TCJ33" s="151" t="s">
        <v>460</v>
      </c>
      <c r="TCK33" s="168" t="s">
        <v>127</v>
      </c>
      <c r="TCL33" s="149"/>
      <c r="TCM33" s="149">
        <v>500</v>
      </c>
      <c r="TCN33" s="151" t="s">
        <v>460</v>
      </c>
      <c r="TCO33" s="168" t="s">
        <v>127</v>
      </c>
      <c r="TCP33" s="149"/>
      <c r="TCQ33" s="149">
        <v>500</v>
      </c>
      <c r="TCR33" s="151" t="s">
        <v>460</v>
      </c>
      <c r="TCS33" s="168" t="s">
        <v>127</v>
      </c>
      <c r="TCT33" s="149"/>
      <c r="TCU33" s="149">
        <v>500</v>
      </c>
      <c r="TCV33" s="151" t="s">
        <v>460</v>
      </c>
      <c r="TCW33" s="168" t="s">
        <v>127</v>
      </c>
      <c r="TCX33" s="149"/>
      <c r="TCY33" s="149">
        <v>500</v>
      </c>
      <c r="TCZ33" s="151" t="s">
        <v>460</v>
      </c>
      <c r="TDA33" s="168" t="s">
        <v>127</v>
      </c>
      <c r="TDB33" s="149"/>
      <c r="TDC33" s="149">
        <v>500</v>
      </c>
      <c r="TDD33" s="151" t="s">
        <v>460</v>
      </c>
      <c r="TDE33" s="168" t="s">
        <v>127</v>
      </c>
      <c r="TDF33" s="149"/>
      <c r="TDG33" s="149">
        <v>500</v>
      </c>
      <c r="TDH33" s="151" t="s">
        <v>460</v>
      </c>
      <c r="TDI33" s="168" t="s">
        <v>127</v>
      </c>
      <c r="TDJ33" s="149"/>
      <c r="TDK33" s="149">
        <v>500</v>
      </c>
      <c r="TDL33" s="151" t="s">
        <v>460</v>
      </c>
      <c r="TDM33" s="168" t="s">
        <v>127</v>
      </c>
      <c r="TDN33" s="149"/>
      <c r="TDO33" s="149">
        <v>500</v>
      </c>
      <c r="TDP33" s="151" t="s">
        <v>460</v>
      </c>
      <c r="TDQ33" s="168" t="s">
        <v>127</v>
      </c>
      <c r="TDR33" s="149"/>
      <c r="TDS33" s="149">
        <v>500</v>
      </c>
      <c r="TDT33" s="151" t="s">
        <v>460</v>
      </c>
      <c r="TDU33" s="168" t="s">
        <v>127</v>
      </c>
      <c r="TDV33" s="149"/>
      <c r="TDW33" s="149">
        <v>500</v>
      </c>
      <c r="TDX33" s="151" t="s">
        <v>460</v>
      </c>
      <c r="TDY33" s="168" t="s">
        <v>127</v>
      </c>
      <c r="TDZ33" s="149"/>
      <c r="TEA33" s="149">
        <v>500</v>
      </c>
      <c r="TEB33" s="151" t="s">
        <v>460</v>
      </c>
      <c r="TEC33" s="168" t="s">
        <v>127</v>
      </c>
      <c r="TED33" s="149"/>
      <c r="TEE33" s="149">
        <v>500</v>
      </c>
      <c r="TEF33" s="151" t="s">
        <v>460</v>
      </c>
      <c r="TEG33" s="168" t="s">
        <v>127</v>
      </c>
      <c r="TEH33" s="149"/>
      <c r="TEI33" s="149">
        <v>500</v>
      </c>
      <c r="TEJ33" s="151" t="s">
        <v>460</v>
      </c>
      <c r="TEK33" s="168" t="s">
        <v>127</v>
      </c>
      <c r="TEL33" s="149"/>
      <c r="TEM33" s="149">
        <v>500</v>
      </c>
      <c r="TEN33" s="151" t="s">
        <v>460</v>
      </c>
      <c r="TEO33" s="168" t="s">
        <v>127</v>
      </c>
      <c r="TEP33" s="149"/>
      <c r="TEQ33" s="149">
        <v>500</v>
      </c>
      <c r="TER33" s="151" t="s">
        <v>460</v>
      </c>
      <c r="TES33" s="168" t="s">
        <v>127</v>
      </c>
      <c r="TET33" s="149"/>
      <c r="TEU33" s="149">
        <v>500</v>
      </c>
      <c r="TEV33" s="151" t="s">
        <v>460</v>
      </c>
      <c r="TEW33" s="168" t="s">
        <v>127</v>
      </c>
      <c r="TEX33" s="149"/>
      <c r="TEY33" s="149">
        <v>500</v>
      </c>
      <c r="TEZ33" s="151" t="s">
        <v>460</v>
      </c>
      <c r="TFA33" s="168" t="s">
        <v>127</v>
      </c>
      <c r="TFB33" s="149"/>
      <c r="TFC33" s="149">
        <v>500</v>
      </c>
      <c r="TFD33" s="151" t="s">
        <v>460</v>
      </c>
      <c r="TFE33" s="168" t="s">
        <v>127</v>
      </c>
      <c r="TFF33" s="149"/>
      <c r="TFG33" s="149">
        <v>500</v>
      </c>
      <c r="TFH33" s="151" t="s">
        <v>460</v>
      </c>
      <c r="TFI33" s="168" t="s">
        <v>127</v>
      </c>
      <c r="TFJ33" s="149"/>
      <c r="TFK33" s="149">
        <v>500</v>
      </c>
      <c r="TFL33" s="151" t="s">
        <v>460</v>
      </c>
      <c r="TFM33" s="168" t="s">
        <v>127</v>
      </c>
      <c r="TFN33" s="149"/>
      <c r="TFO33" s="149">
        <v>500</v>
      </c>
      <c r="TFP33" s="151" t="s">
        <v>460</v>
      </c>
      <c r="TFQ33" s="168" t="s">
        <v>127</v>
      </c>
      <c r="TFR33" s="149"/>
      <c r="TFS33" s="149">
        <v>500</v>
      </c>
      <c r="TFT33" s="151" t="s">
        <v>460</v>
      </c>
      <c r="TFU33" s="168" t="s">
        <v>127</v>
      </c>
      <c r="TFV33" s="149"/>
      <c r="TFW33" s="149">
        <v>500</v>
      </c>
      <c r="TFX33" s="151" t="s">
        <v>460</v>
      </c>
      <c r="TFY33" s="168" t="s">
        <v>127</v>
      </c>
      <c r="TFZ33" s="149"/>
      <c r="TGA33" s="149">
        <v>500</v>
      </c>
      <c r="TGB33" s="151" t="s">
        <v>460</v>
      </c>
      <c r="TGC33" s="168" t="s">
        <v>127</v>
      </c>
      <c r="TGD33" s="149"/>
      <c r="TGE33" s="149">
        <v>500</v>
      </c>
      <c r="TGF33" s="151" t="s">
        <v>460</v>
      </c>
      <c r="TGG33" s="168" t="s">
        <v>127</v>
      </c>
      <c r="TGH33" s="149"/>
      <c r="TGI33" s="149">
        <v>500</v>
      </c>
      <c r="TGJ33" s="151" t="s">
        <v>460</v>
      </c>
      <c r="TGK33" s="168" t="s">
        <v>127</v>
      </c>
      <c r="TGL33" s="149"/>
      <c r="TGM33" s="149">
        <v>500</v>
      </c>
      <c r="TGN33" s="151" t="s">
        <v>460</v>
      </c>
      <c r="TGO33" s="168" t="s">
        <v>127</v>
      </c>
      <c r="TGP33" s="149"/>
      <c r="TGQ33" s="149">
        <v>500</v>
      </c>
      <c r="TGR33" s="151" t="s">
        <v>460</v>
      </c>
      <c r="TGS33" s="168" t="s">
        <v>127</v>
      </c>
      <c r="TGT33" s="149"/>
      <c r="TGU33" s="149">
        <v>500</v>
      </c>
      <c r="TGV33" s="151" t="s">
        <v>460</v>
      </c>
      <c r="TGW33" s="168" t="s">
        <v>127</v>
      </c>
      <c r="TGX33" s="149"/>
      <c r="TGY33" s="149">
        <v>500</v>
      </c>
      <c r="TGZ33" s="151" t="s">
        <v>460</v>
      </c>
      <c r="THA33" s="168" t="s">
        <v>127</v>
      </c>
      <c r="THB33" s="149"/>
      <c r="THC33" s="149">
        <v>500</v>
      </c>
      <c r="THD33" s="151" t="s">
        <v>460</v>
      </c>
      <c r="THE33" s="168" t="s">
        <v>127</v>
      </c>
      <c r="THF33" s="149"/>
      <c r="THG33" s="149">
        <v>500</v>
      </c>
      <c r="THH33" s="151" t="s">
        <v>460</v>
      </c>
      <c r="THI33" s="168" t="s">
        <v>127</v>
      </c>
      <c r="THJ33" s="149"/>
      <c r="THK33" s="149">
        <v>500</v>
      </c>
      <c r="THL33" s="151" t="s">
        <v>460</v>
      </c>
      <c r="THM33" s="168" t="s">
        <v>127</v>
      </c>
      <c r="THN33" s="149"/>
      <c r="THO33" s="149">
        <v>500</v>
      </c>
      <c r="THP33" s="151" t="s">
        <v>460</v>
      </c>
      <c r="THQ33" s="168" t="s">
        <v>127</v>
      </c>
      <c r="THR33" s="149"/>
      <c r="THS33" s="149">
        <v>500</v>
      </c>
      <c r="THT33" s="151" t="s">
        <v>460</v>
      </c>
      <c r="THU33" s="168" t="s">
        <v>127</v>
      </c>
      <c r="THV33" s="149"/>
      <c r="THW33" s="149">
        <v>500</v>
      </c>
      <c r="THX33" s="151" t="s">
        <v>460</v>
      </c>
      <c r="THY33" s="168" t="s">
        <v>127</v>
      </c>
      <c r="THZ33" s="149"/>
      <c r="TIA33" s="149">
        <v>500</v>
      </c>
      <c r="TIB33" s="151" t="s">
        <v>460</v>
      </c>
      <c r="TIC33" s="168" t="s">
        <v>127</v>
      </c>
      <c r="TID33" s="149"/>
      <c r="TIE33" s="149">
        <v>500</v>
      </c>
      <c r="TIF33" s="151" t="s">
        <v>460</v>
      </c>
      <c r="TIG33" s="168" t="s">
        <v>127</v>
      </c>
      <c r="TIH33" s="149"/>
      <c r="TII33" s="149">
        <v>500</v>
      </c>
      <c r="TIJ33" s="151" t="s">
        <v>460</v>
      </c>
      <c r="TIK33" s="168" t="s">
        <v>127</v>
      </c>
      <c r="TIL33" s="149"/>
      <c r="TIM33" s="149">
        <v>500</v>
      </c>
      <c r="TIN33" s="151" t="s">
        <v>460</v>
      </c>
      <c r="TIO33" s="168" t="s">
        <v>127</v>
      </c>
      <c r="TIP33" s="149"/>
      <c r="TIQ33" s="149">
        <v>500</v>
      </c>
      <c r="TIR33" s="151" t="s">
        <v>460</v>
      </c>
      <c r="TIS33" s="168" t="s">
        <v>127</v>
      </c>
      <c r="TIT33" s="149"/>
      <c r="TIU33" s="149">
        <v>500</v>
      </c>
      <c r="TIV33" s="151" t="s">
        <v>460</v>
      </c>
      <c r="TIW33" s="168" t="s">
        <v>127</v>
      </c>
      <c r="TIX33" s="149"/>
      <c r="TIY33" s="149">
        <v>500</v>
      </c>
      <c r="TIZ33" s="151" t="s">
        <v>460</v>
      </c>
      <c r="TJA33" s="168" t="s">
        <v>127</v>
      </c>
      <c r="TJB33" s="149"/>
      <c r="TJC33" s="149">
        <v>500</v>
      </c>
      <c r="TJD33" s="151" t="s">
        <v>460</v>
      </c>
      <c r="TJE33" s="168" t="s">
        <v>127</v>
      </c>
      <c r="TJF33" s="149"/>
      <c r="TJG33" s="149">
        <v>500</v>
      </c>
      <c r="TJH33" s="151" t="s">
        <v>460</v>
      </c>
      <c r="TJI33" s="168" t="s">
        <v>127</v>
      </c>
      <c r="TJJ33" s="149"/>
      <c r="TJK33" s="149">
        <v>500</v>
      </c>
      <c r="TJL33" s="151" t="s">
        <v>460</v>
      </c>
      <c r="TJM33" s="168" t="s">
        <v>127</v>
      </c>
      <c r="TJN33" s="149"/>
      <c r="TJO33" s="149">
        <v>500</v>
      </c>
      <c r="TJP33" s="151" t="s">
        <v>460</v>
      </c>
      <c r="TJQ33" s="168" t="s">
        <v>127</v>
      </c>
      <c r="TJR33" s="149"/>
      <c r="TJS33" s="149">
        <v>500</v>
      </c>
      <c r="TJT33" s="151" t="s">
        <v>460</v>
      </c>
      <c r="TJU33" s="168" t="s">
        <v>127</v>
      </c>
      <c r="TJV33" s="149"/>
      <c r="TJW33" s="149">
        <v>500</v>
      </c>
      <c r="TJX33" s="151" t="s">
        <v>460</v>
      </c>
      <c r="TJY33" s="168" t="s">
        <v>127</v>
      </c>
      <c r="TJZ33" s="149"/>
      <c r="TKA33" s="149">
        <v>500</v>
      </c>
      <c r="TKB33" s="151" t="s">
        <v>460</v>
      </c>
      <c r="TKC33" s="168" t="s">
        <v>127</v>
      </c>
      <c r="TKD33" s="149"/>
      <c r="TKE33" s="149">
        <v>500</v>
      </c>
      <c r="TKF33" s="151" t="s">
        <v>460</v>
      </c>
      <c r="TKG33" s="168" t="s">
        <v>127</v>
      </c>
      <c r="TKH33" s="149"/>
      <c r="TKI33" s="149">
        <v>500</v>
      </c>
      <c r="TKJ33" s="151" t="s">
        <v>460</v>
      </c>
      <c r="TKK33" s="168" t="s">
        <v>127</v>
      </c>
      <c r="TKL33" s="149"/>
      <c r="TKM33" s="149">
        <v>500</v>
      </c>
      <c r="TKN33" s="151" t="s">
        <v>460</v>
      </c>
      <c r="TKO33" s="168" t="s">
        <v>127</v>
      </c>
      <c r="TKP33" s="149"/>
      <c r="TKQ33" s="149">
        <v>500</v>
      </c>
      <c r="TKR33" s="151" t="s">
        <v>460</v>
      </c>
      <c r="TKS33" s="168" t="s">
        <v>127</v>
      </c>
      <c r="TKT33" s="149"/>
      <c r="TKU33" s="149">
        <v>500</v>
      </c>
      <c r="TKV33" s="151" t="s">
        <v>460</v>
      </c>
      <c r="TKW33" s="168" t="s">
        <v>127</v>
      </c>
      <c r="TKX33" s="149"/>
      <c r="TKY33" s="149">
        <v>500</v>
      </c>
      <c r="TKZ33" s="151" t="s">
        <v>460</v>
      </c>
      <c r="TLA33" s="168" t="s">
        <v>127</v>
      </c>
      <c r="TLB33" s="149"/>
      <c r="TLC33" s="149">
        <v>500</v>
      </c>
      <c r="TLD33" s="151" t="s">
        <v>460</v>
      </c>
      <c r="TLE33" s="168" t="s">
        <v>127</v>
      </c>
      <c r="TLF33" s="149"/>
      <c r="TLG33" s="149">
        <v>500</v>
      </c>
      <c r="TLH33" s="151" t="s">
        <v>460</v>
      </c>
      <c r="TLI33" s="168" t="s">
        <v>127</v>
      </c>
      <c r="TLJ33" s="149"/>
      <c r="TLK33" s="149">
        <v>500</v>
      </c>
      <c r="TLL33" s="151" t="s">
        <v>460</v>
      </c>
      <c r="TLM33" s="168" t="s">
        <v>127</v>
      </c>
      <c r="TLN33" s="149"/>
      <c r="TLO33" s="149">
        <v>500</v>
      </c>
      <c r="TLP33" s="151" t="s">
        <v>460</v>
      </c>
      <c r="TLQ33" s="168" t="s">
        <v>127</v>
      </c>
      <c r="TLR33" s="149"/>
      <c r="TLS33" s="149">
        <v>500</v>
      </c>
      <c r="TLT33" s="151" t="s">
        <v>460</v>
      </c>
      <c r="TLU33" s="168" t="s">
        <v>127</v>
      </c>
      <c r="TLV33" s="149"/>
      <c r="TLW33" s="149">
        <v>500</v>
      </c>
      <c r="TLX33" s="151" t="s">
        <v>460</v>
      </c>
      <c r="TLY33" s="168" t="s">
        <v>127</v>
      </c>
      <c r="TLZ33" s="149"/>
      <c r="TMA33" s="149">
        <v>500</v>
      </c>
      <c r="TMB33" s="151" t="s">
        <v>460</v>
      </c>
      <c r="TMC33" s="168" t="s">
        <v>127</v>
      </c>
      <c r="TMD33" s="149"/>
      <c r="TME33" s="149">
        <v>500</v>
      </c>
      <c r="TMF33" s="151" t="s">
        <v>460</v>
      </c>
      <c r="TMG33" s="168" t="s">
        <v>127</v>
      </c>
      <c r="TMH33" s="149"/>
      <c r="TMI33" s="149">
        <v>500</v>
      </c>
      <c r="TMJ33" s="151" t="s">
        <v>460</v>
      </c>
      <c r="TMK33" s="168" t="s">
        <v>127</v>
      </c>
      <c r="TML33" s="149"/>
      <c r="TMM33" s="149">
        <v>500</v>
      </c>
      <c r="TMN33" s="151" t="s">
        <v>460</v>
      </c>
      <c r="TMO33" s="168" t="s">
        <v>127</v>
      </c>
      <c r="TMP33" s="149"/>
      <c r="TMQ33" s="149">
        <v>500</v>
      </c>
      <c r="TMR33" s="151" t="s">
        <v>460</v>
      </c>
      <c r="TMS33" s="168" t="s">
        <v>127</v>
      </c>
      <c r="TMT33" s="149"/>
      <c r="TMU33" s="149">
        <v>500</v>
      </c>
      <c r="TMV33" s="151" t="s">
        <v>460</v>
      </c>
      <c r="TMW33" s="168" t="s">
        <v>127</v>
      </c>
      <c r="TMX33" s="149"/>
      <c r="TMY33" s="149">
        <v>500</v>
      </c>
      <c r="TMZ33" s="151" t="s">
        <v>460</v>
      </c>
      <c r="TNA33" s="168" t="s">
        <v>127</v>
      </c>
      <c r="TNB33" s="149"/>
      <c r="TNC33" s="149">
        <v>500</v>
      </c>
      <c r="TND33" s="151" t="s">
        <v>460</v>
      </c>
      <c r="TNE33" s="168" t="s">
        <v>127</v>
      </c>
      <c r="TNF33" s="149"/>
      <c r="TNG33" s="149">
        <v>500</v>
      </c>
      <c r="TNH33" s="151" t="s">
        <v>460</v>
      </c>
      <c r="TNI33" s="168" t="s">
        <v>127</v>
      </c>
      <c r="TNJ33" s="149"/>
      <c r="TNK33" s="149">
        <v>500</v>
      </c>
      <c r="TNL33" s="151" t="s">
        <v>460</v>
      </c>
      <c r="TNM33" s="168" t="s">
        <v>127</v>
      </c>
      <c r="TNN33" s="149"/>
      <c r="TNO33" s="149">
        <v>500</v>
      </c>
      <c r="TNP33" s="151" t="s">
        <v>460</v>
      </c>
      <c r="TNQ33" s="168" t="s">
        <v>127</v>
      </c>
      <c r="TNR33" s="149"/>
      <c r="TNS33" s="149">
        <v>500</v>
      </c>
      <c r="TNT33" s="151" t="s">
        <v>460</v>
      </c>
      <c r="TNU33" s="168" t="s">
        <v>127</v>
      </c>
      <c r="TNV33" s="149"/>
      <c r="TNW33" s="149">
        <v>500</v>
      </c>
      <c r="TNX33" s="151" t="s">
        <v>460</v>
      </c>
      <c r="TNY33" s="168" t="s">
        <v>127</v>
      </c>
      <c r="TNZ33" s="149"/>
      <c r="TOA33" s="149">
        <v>500</v>
      </c>
      <c r="TOB33" s="151" t="s">
        <v>460</v>
      </c>
      <c r="TOC33" s="168" t="s">
        <v>127</v>
      </c>
      <c r="TOD33" s="149"/>
      <c r="TOE33" s="149">
        <v>500</v>
      </c>
      <c r="TOF33" s="151" t="s">
        <v>460</v>
      </c>
      <c r="TOG33" s="168" t="s">
        <v>127</v>
      </c>
      <c r="TOH33" s="149"/>
      <c r="TOI33" s="149">
        <v>500</v>
      </c>
      <c r="TOJ33" s="151" t="s">
        <v>460</v>
      </c>
      <c r="TOK33" s="168" t="s">
        <v>127</v>
      </c>
      <c r="TOL33" s="149"/>
      <c r="TOM33" s="149">
        <v>500</v>
      </c>
      <c r="TON33" s="151" t="s">
        <v>460</v>
      </c>
      <c r="TOO33" s="168" t="s">
        <v>127</v>
      </c>
      <c r="TOP33" s="149"/>
      <c r="TOQ33" s="149">
        <v>500</v>
      </c>
      <c r="TOR33" s="151" t="s">
        <v>460</v>
      </c>
      <c r="TOS33" s="168" t="s">
        <v>127</v>
      </c>
      <c r="TOT33" s="149"/>
      <c r="TOU33" s="149">
        <v>500</v>
      </c>
      <c r="TOV33" s="151" t="s">
        <v>460</v>
      </c>
      <c r="TOW33" s="168" t="s">
        <v>127</v>
      </c>
      <c r="TOX33" s="149"/>
      <c r="TOY33" s="149">
        <v>500</v>
      </c>
      <c r="TOZ33" s="151" t="s">
        <v>460</v>
      </c>
      <c r="TPA33" s="168" t="s">
        <v>127</v>
      </c>
      <c r="TPB33" s="149"/>
      <c r="TPC33" s="149">
        <v>500</v>
      </c>
      <c r="TPD33" s="151" t="s">
        <v>460</v>
      </c>
      <c r="TPE33" s="168" t="s">
        <v>127</v>
      </c>
      <c r="TPF33" s="149"/>
      <c r="TPG33" s="149">
        <v>500</v>
      </c>
      <c r="TPH33" s="151" t="s">
        <v>460</v>
      </c>
      <c r="TPI33" s="168" t="s">
        <v>127</v>
      </c>
      <c r="TPJ33" s="149"/>
      <c r="TPK33" s="149">
        <v>500</v>
      </c>
      <c r="TPL33" s="151" t="s">
        <v>460</v>
      </c>
      <c r="TPM33" s="168" t="s">
        <v>127</v>
      </c>
      <c r="TPN33" s="149"/>
      <c r="TPO33" s="149">
        <v>500</v>
      </c>
      <c r="TPP33" s="151" t="s">
        <v>460</v>
      </c>
      <c r="TPQ33" s="168" t="s">
        <v>127</v>
      </c>
      <c r="TPR33" s="149"/>
      <c r="TPS33" s="149">
        <v>500</v>
      </c>
      <c r="TPT33" s="151" t="s">
        <v>460</v>
      </c>
      <c r="TPU33" s="168" t="s">
        <v>127</v>
      </c>
      <c r="TPV33" s="149"/>
      <c r="TPW33" s="149">
        <v>500</v>
      </c>
      <c r="TPX33" s="151" t="s">
        <v>460</v>
      </c>
      <c r="TPY33" s="168" t="s">
        <v>127</v>
      </c>
      <c r="TPZ33" s="149"/>
      <c r="TQA33" s="149">
        <v>500</v>
      </c>
      <c r="TQB33" s="151" t="s">
        <v>460</v>
      </c>
      <c r="TQC33" s="168" t="s">
        <v>127</v>
      </c>
      <c r="TQD33" s="149"/>
      <c r="TQE33" s="149">
        <v>500</v>
      </c>
      <c r="TQF33" s="151" t="s">
        <v>460</v>
      </c>
      <c r="TQG33" s="168" t="s">
        <v>127</v>
      </c>
      <c r="TQH33" s="149"/>
      <c r="TQI33" s="149">
        <v>500</v>
      </c>
      <c r="TQJ33" s="151" t="s">
        <v>460</v>
      </c>
      <c r="TQK33" s="168" t="s">
        <v>127</v>
      </c>
      <c r="TQL33" s="149"/>
      <c r="TQM33" s="149">
        <v>500</v>
      </c>
      <c r="TQN33" s="151" t="s">
        <v>460</v>
      </c>
      <c r="TQO33" s="168" t="s">
        <v>127</v>
      </c>
      <c r="TQP33" s="149"/>
      <c r="TQQ33" s="149">
        <v>500</v>
      </c>
      <c r="TQR33" s="151" t="s">
        <v>460</v>
      </c>
      <c r="TQS33" s="168" t="s">
        <v>127</v>
      </c>
      <c r="TQT33" s="149"/>
      <c r="TQU33" s="149">
        <v>500</v>
      </c>
      <c r="TQV33" s="151" t="s">
        <v>460</v>
      </c>
      <c r="TQW33" s="168" t="s">
        <v>127</v>
      </c>
      <c r="TQX33" s="149"/>
      <c r="TQY33" s="149">
        <v>500</v>
      </c>
      <c r="TQZ33" s="151" t="s">
        <v>460</v>
      </c>
      <c r="TRA33" s="168" t="s">
        <v>127</v>
      </c>
      <c r="TRB33" s="149"/>
      <c r="TRC33" s="149">
        <v>500</v>
      </c>
      <c r="TRD33" s="151" t="s">
        <v>460</v>
      </c>
      <c r="TRE33" s="168" t="s">
        <v>127</v>
      </c>
      <c r="TRF33" s="149"/>
      <c r="TRG33" s="149">
        <v>500</v>
      </c>
      <c r="TRH33" s="151" t="s">
        <v>460</v>
      </c>
      <c r="TRI33" s="168" t="s">
        <v>127</v>
      </c>
      <c r="TRJ33" s="149"/>
      <c r="TRK33" s="149">
        <v>500</v>
      </c>
      <c r="TRL33" s="151" t="s">
        <v>460</v>
      </c>
      <c r="TRM33" s="168" t="s">
        <v>127</v>
      </c>
      <c r="TRN33" s="149"/>
      <c r="TRO33" s="149">
        <v>500</v>
      </c>
      <c r="TRP33" s="151" t="s">
        <v>460</v>
      </c>
      <c r="TRQ33" s="168" t="s">
        <v>127</v>
      </c>
      <c r="TRR33" s="149"/>
      <c r="TRS33" s="149">
        <v>500</v>
      </c>
      <c r="TRT33" s="151" t="s">
        <v>460</v>
      </c>
      <c r="TRU33" s="168" t="s">
        <v>127</v>
      </c>
      <c r="TRV33" s="149"/>
      <c r="TRW33" s="149">
        <v>500</v>
      </c>
      <c r="TRX33" s="151" t="s">
        <v>460</v>
      </c>
      <c r="TRY33" s="168" t="s">
        <v>127</v>
      </c>
      <c r="TRZ33" s="149"/>
      <c r="TSA33" s="149">
        <v>500</v>
      </c>
      <c r="TSB33" s="151" t="s">
        <v>460</v>
      </c>
      <c r="TSC33" s="168" t="s">
        <v>127</v>
      </c>
      <c r="TSD33" s="149"/>
      <c r="TSE33" s="149">
        <v>500</v>
      </c>
      <c r="TSF33" s="151" t="s">
        <v>460</v>
      </c>
      <c r="TSG33" s="168" t="s">
        <v>127</v>
      </c>
      <c r="TSH33" s="149"/>
      <c r="TSI33" s="149">
        <v>500</v>
      </c>
      <c r="TSJ33" s="151" t="s">
        <v>460</v>
      </c>
      <c r="TSK33" s="168" t="s">
        <v>127</v>
      </c>
      <c r="TSL33" s="149"/>
      <c r="TSM33" s="149">
        <v>500</v>
      </c>
      <c r="TSN33" s="151" t="s">
        <v>460</v>
      </c>
      <c r="TSO33" s="168" t="s">
        <v>127</v>
      </c>
      <c r="TSP33" s="149"/>
      <c r="TSQ33" s="149">
        <v>500</v>
      </c>
      <c r="TSR33" s="151" t="s">
        <v>460</v>
      </c>
      <c r="TSS33" s="168" t="s">
        <v>127</v>
      </c>
      <c r="TST33" s="149"/>
      <c r="TSU33" s="149">
        <v>500</v>
      </c>
      <c r="TSV33" s="151" t="s">
        <v>460</v>
      </c>
      <c r="TSW33" s="168" t="s">
        <v>127</v>
      </c>
      <c r="TSX33" s="149"/>
      <c r="TSY33" s="149">
        <v>500</v>
      </c>
      <c r="TSZ33" s="151" t="s">
        <v>460</v>
      </c>
      <c r="TTA33" s="168" t="s">
        <v>127</v>
      </c>
      <c r="TTB33" s="149"/>
      <c r="TTC33" s="149">
        <v>500</v>
      </c>
      <c r="TTD33" s="151" t="s">
        <v>460</v>
      </c>
      <c r="TTE33" s="168" t="s">
        <v>127</v>
      </c>
      <c r="TTF33" s="149"/>
      <c r="TTG33" s="149">
        <v>500</v>
      </c>
      <c r="TTH33" s="151" t="s">
        <v>460</v>
      </c>
      <c r="TTI33" s="168" t="s">
        <v>127</v>
      </c>
      <c r="TTJ33" s="149"/>
      <c r="TTK33" s="149">
        <v>500</v>
      </c>
      <c r="TTL33" s="151" t="s">
        <v>460</v>
      </c>
      <c r="TTM33" s="168" t="s">
        <v>127</v>
      </c>
      <c r="TTN33" s="149"/>
      <c r="TTO33" s="149">
        <v>500</v>
      </c>
      <c r="TTP33" s="151" t="s">
        <v>460</v>
      </c>
      <c r="TTQ33" s="168" t="s">
        <v>127</v>
      </c>
      <c r="TTR33" s="149"/>
      <c r="TTS33" s="149">
        <v>500</v>
      </c>
      <c r="TTT33" s="151" t="s">
        <v>460</v>
      </c>
      <c r="TTU33" s="168" t="s">
        <v>127</v>
      </c>
      <c r="TTV33" s="149"/>
      <c r="TTW33" s="149">
        <v>500</v>
      </c>
      <c r="TTX33" s="151" t="s">
        <v>460</v>
      </c>
      <c r="TTY33" s="168" t="s">
        <v>127</v>
      </c>
      <c r="TTZ33" s="149"/>
      <c r="TUA33" s="149">
        <v>500</v>
      </c>
      <c r="TUB33" s="151" t="s">
        <v>460</v>
      </c>
      <c r="TUC33" s="168" t="s">
        <v>127</v>
      </c>
      <c r="TUD33" s="149"/>
      <c r="TUE33" s="149">
        <v>500</v>
      </c>
      <c r="TUF33" s="151" t="s">
        <v>460</v>
      </c>
      <c r="TUG33" s="168" t="s">
        <v>127</v>
      </c>
      <c r="TUH33" s="149"/>
      <c r="TUI33" s="149">
        <v>500</v>
      </c>
      <c r="TUJ33" s="151" t="s">
        <v>460</v>
      </c>
      <c r="TUK33" s="168" t="s">
        <v>127</v>
      </c>
      <c r="TUL33" s="149"/>
      <c r="TUM33" s="149">
        <v>500</v>
      </c>
      <c r="TUN33" s="151" t="s">
        <v>460</v>
      </c>
      <c r="TUO33" s="168" t="s">
        <v>127</v>
      </c>
      <c r="TUP33" s="149"/>
      <c r="TUQ33" s="149">
        <v>500</v>
      </c>
      <c r="TUR33" s="151" t="s">
        <v>460</v>
      </c>
      <c r="TUS33" s="168" t="s">
        <v>127</v>
      </c>
      <c r="TUT33" s="149"/>
      <c r="TUU33" s="149">
        <v>500</v>
      </c>
      <c r="TUV33" s="151" t="s">
        <v>460</v>
      </c>
      <c r="TUW33" s="168" t="s">
        <v>127</v>
      </c>
      <c r="TUX33" s="149"/>
      <c r="TUY33" s="149">
        <v>500</v>
      </c>
      <c r="TUZ33" s="151" t="s">
        <v>460</v>
      </c>
      <c r="TVA33" s="168" t="s">
        <v>127</v>
      </c>
      <c r="TVB33" s="149"/>
      <c r="TVC33" s="149">
        <v>500</v>
      </c>
      <c r="TVD33" s="151" t="s">
        <v>460</v>
      </c>
      <c r="TVE33" s="168" t="s">
        <v>127</v>
      </c>
      <c r="TVF33" s="149"/>
      <c r="TVG33" s="149">
        <v>500</v>
      </c>
      <c r="TVH33" s="151" t="s">
        <v>460</v>
      </c>
      <c r="TVI33" s="168" t="s">
        <v>127</v>
      </c>
      <c r="TVJ33" s="149"/>
      <c r="TVK33" s="149">
        <v>500</v>
      </c>
      <c r="TVL33" s="151" t="s">
        <v>460</v>
      </c>
      <c r="TVM33" s="168" t="s">
        <v>127</v>
      </c>
      <c r="TVN33" s="149"/>
      <c r="TVO33" s="149">
        <v>500</v>
      </c>
      <c r="TVP33" s="151" t="s">
        <v>460</v>
      </c>
      <c r="TVQ33" s="168" t="s">
        <v>127</v>
      </c>
      <c r="TVR33" s="149"/>
      <c r="TVS33" s="149">
        <v>500</v>
      </c>
      <c r="TVT33" s="151" t="s">
        <v>460</v>
      </c>
      <c r="TVU33" s="168" t="s">
        <v>127</v>
      </c>
      <c r="TVV33" s="149"/>
      <c r="TVW33" s="149">
        <v>500</v>
      </c>
      <c r="TVX33" s="151" t="s">
        <v>460</v>
      </c>
      <c r="TVY33" s="168" t="s">
        <v>127</v>
      </c>
      <c r="TVZ33" s="149"/>
      <c r="TWA33" s="149">
        <v>500</v>
      </c>
      <c r="TWB33" s="151" t="s">
        <v>460</v>
      </c>
      <c r="TWC33" s="168" t="s">
        <v>127</v>
      </c>
      <c r="TWD33" s="149"/>
      <c r="TWE33" s="149">
        <v>500</v>
      </c>
      <c r="TWF33" s="151" t="s">
        <v>460</v>
      </c>
      <c r="TWG33" s="168" t="s">
        <v>127</v>
      </c>
      <c r="TWH33" s="149"/>
      <c r="TWI33" s="149">
        <v>500</v>
      </c>
      <c r="TWJ33" s="151" t="s">
        <v>460</v>
      </c>
      <c r="TWK33" s="168" t="s">
        <v>127</v>
      </c>
      <c r="TWL33" s="149"/>
      <c r="TWM33" s="149">
        <v>500</v>
      </c>
      <c r="TWN33" s="151" t="s">
        <v>460</v>
      </c>
      <c r="TWO33" s="168" t="s">
        <v>127</v>
      </c>
      <c r="TWP33" s="149"/>
      <c r="TWQ33" s="149">
        <v>500</v>
      </c>
      <c r="TWR33" s="151" t="s">
        <v>460</v>
      </c>
      <c r="TWS33" s="168" t="s">
        <v>127</v>
      </c>
      <c r="TWT33" s="149"/>
      <c r="TWU33" s="149">
        <v>500</v>
      </c>
      <c r="TWV33" s="151" t="s">
        <v>460</v>
      </c>
      <c r="TWW33" s="168" t="s">
        <v>127</v>
      </c>
      <c r="TWX33" s="149"/>
      <c r="TWY33" s="149">
        <v>500</v>
      </c>
      <c r="TWZ33" s="151" t="s">
        <v>460</v>
      </c>
      <c r="TXA33" s="168" t="s">
        <v>127</v>
      </c>
      <c r="TXB33" s="149"/>
      <c r="TXC33" s="149">
        <v>500</v>
      </c>
      <c r="TXD33" s="151" t="s">
        <v>460</v>
      </c>
      <c r="TXE33" s="168" t="s">
        <v>127</v>
      </c>
      <c r="TXF33" s="149"/>
      <c r="TXG33" s="149">
        <v>500</v>
      </c>
      <c r="TXH33" s="151" t="s">
        <v>460</v>
      </c>
      <c r="TXI33" s="168" t="s">
        <v>127</v>
      </c>
      <c r="TXJ33" s="149"/>
      <c r="TXK33" s="149">
        <v>500</v>
      </c>
      <c r="TXL33" s="151" t="s">
        <v>460</v>
      </c>
      <c r="TXM33" s="168" t="s">
        <v>127</v>
      </c>
      <c r="TXN33" s="149"/>
      <c r="TXO33" s="149">
        <v>500</v>
      </c>
      <c r="TXP33" s="151" t="s">
        <v>460</v>
      </c>
      <c r="TXQ33" s="168" t="s">
        <v>127</v>
      </c>
      <c r="TXR33" s="149"/>
      <c r="TXS33" s="149">
        <v>500</v>
      </c>
      <c r="TXT33" s="151" t="s">
        <v>460</v>
      </c>
      <c r="TXU33" s="168" t="s">
        <v>127</v>
      </c>
      <c r="TXV33" s="149"/>
      <c r="TXW33" s="149">
        <v>500</v>
      </c>
      <c r="TXX33" s="151" t="s">
        <v>460</v>
      </c>
      <c r="TXY33" s="168" t="s">
        <v>127</v>
      </c>
      <c r="TXZ33" s="149"/>
      <c r="TYA33" s="149">
        <v>500</v>
      </c>
      <c r="TYB33" s="151" t="s">
        <v>460</v>
      </c>
      <c r="TYC33" s="168" t="s">
        <v>127</v>
      </c>
      <c r="TYD33" s="149"/>
      <c r="TYE33" s="149">
        <v>500</v>
      </c>
      <c r="TYF33" s="151" t="s">
        <v>460</v>
      </c>
      <c r="TYG33" s="168" t="s">
        <v>127</v>
      </c>
      <c r="TYH33" s="149"/>
      <c r="TYI33" s="149">
        <v>500</v>
      </c>
      <c r="TYJ33" s="151" t="s">
        <v>460</v>
      </c>
      <c r="TYK33" s="168" t="s">
        <v>127</v>
      </c>
      <c r="TYL33" s="149"/>
      <c r="TYM33" s="149">
        <v>500</v>
      </c>
      <c r="TYN33" s="151" t="s">
        <v>460</v>
      </c>
      <c r="TYO33" s="168" t="s">
        <v>127</v>
      </c>
      <c r="TYP33" s="149"/>
      <c r="TYQ33" s="149">
        <v>500</v>
      </c>
      <c r="TYR33" s="151" t="s">
        <v>460</v>
      </c>
      <c r="TYS33" s="168" t="s">
        <v>127</v>
      </c>
      <c r="TYT33" s="149"/>
      <c r="TYU33" s="149">
        <v>500</v>
      </c>
      <c r="TYV33" s="151" t="s">
        <v>460</v>
      </c>
      <c r="TYW33" s="168" t="s">
        <v>127</v>
      </c>
      <c r="TYX33" s="149"/>
      <c r="TYY33" s="149">
        <v>500</v>
      </c>
      <c r="TYZ33" s="151" t="s">
        <v>460</v>
      </c>
      <c r="TZA33" s="168" t="s">
        <v>127</v>
      </c>
      <c r="TZB33" s="149"/>
      <c r="TZC33" s="149">
        <v>500</v>
      </c>
      <c r="TZD33" s="151" t="s">
        <v>460</v>
      </c>
      <c r="TZE33" s="168" t="s">
        <v>127</v>
      </c>
      <c r="TZF33" s="149"/>
      <c r="TZG33" s="149">
        <v>500</v>
      </c>
      <c r="TZH33" s="151" t="s">
        <v>460</v>
      </c>
      <c r="TZI33" s="168" t="s">
        <v>127</v>
      </c>
      <c r="TZJ33" s="149"/>
      <c r="TZK33" s="149">
        <v>500</v>
      </c>
      <c r="TZL33" s="151" t="s">
        <v>460</v>
      </c>
      <c r="TZM33" s="168" t="s">
        <v>127</v>
      </c>
      <c r="TZN33" s="149"/>
      <c r="TZO33" s="149">
        <v>500</v>
      </c>
      <c r="TZP33" s="151" t="s">
        <v>460</v>
      </c>
      <c r="TZQ33" s="168" t="s">
        <v>127</v>
      </c>
      <c r="TZR33" s="149"/>
      <c r="TZS33" s="149">
        <v>500</v>
      </c>
      <c r="TZT33" s="151" t="s">
        <v>460</v>
      </c>
      <c r="TZU33" s="168" t="s">
        <v>127</v>
      </c>
      <c r="TZV33" s="149"/>
      <c r="TZW33" s="149">
        <v>500</v>
      </c>
      <c r="TZX33" s="151" t="s">
        <v>460</v>
      </c>
      <c r="TZY33" s="168" t="s">
        <v>127</v>
      </c>
      <c r="TZZ33" s="149"/>
      <c r="UAA33" s="149">
        <v>500</v>
      </c>
      <c r="UAB33" s="151" t="s">
        <v>460</v>
      </c>
      <c r="UAC33" s="168" t="s">
        <v>127</v>
      </c>
      <c r="UAD33" s="149"/>
      <c r="UAE33" s="149">
        <v>500</v>
      </c>
      <c r="UAF33" s="151" t="s">
        <v>460</v>
      </c>
      <c r="UAG33" s="168" t="s">
        <v>127</v>
      </c>
      <c r="UAH33" s="149"/>
      <c r="UAI33" s="149">
        <v>500</v>
      </c>
      <c r="UAJ33" s="151" t="s">
        <v>460</v>
      </c>
      <c r="UAK33" s="168" t="s">
        <v>127</v>
      </c>
      <c r="UAL33" s="149"/>
      <c r="UAM33" s="149">
        <v>500</v>
      </c>
      <c r="UAN33" s="151" t="s">
        <v>460</v>
      </c>
      <c r="UAO33" s="168" t="s">
        <v>127</v>
      </c>
      <c r="UAP33" s="149"/>
      <c r="UAQ33" s="149">
        <v>500</v>
      </c>
      <c r="UAR33" s="151" t="s">
        <v>460</v>
      </c>
      <c r="UAS33" s="168" t="s">
        <v>127</v>
      </c>
      <c r="UAT33" s="149"/>
      <c r="UAU33" s="149">
        <v>500</v>
      </c>
      <c r="UAV33" s="151" t="s">
        <v>460</v>
      </c>
      <c r="UAW33" s="168" t="s">
        <v>127</v>
      </c>
      <c r="UAX33" s="149"/>
      <c r="UAY33" s="149">
        <v>500</v>
      </c>
      <c r="UAZ33" s="151" t="s">
        <v>460</v>
      </c>
      <c r="UBA33" s="168" t="s">
        <v>127</v>
      </c>
      <c r="UBB33" s="149"/>
      <c r="UBC33" s="149">
        <v>500</v>
      </c>
      <c r="UBD33" s="151" t="s">
        <v>460</v>
      </c>
      <c r="UBE33" s="168" t="s">
        <v>127</v>
      </c>
      <c r="UBF33" s="149"/>
      <c r="UBG33" s="149">
        <v>500</v>
      </c>
      <c r="UBH33" s="151" t="s">
        <v>460</v>
      </c>
      <c r="UBI33" s="168" t="s">
        <v>127</v>
      </c>
      <c r="UBJ33" s="149"/>
      <c r="UBK33" s="149">
        <v>500</v>
      </c>
      <c r="UBL33" s="151" t="s">
        <v>460</v>
      </c>
      <c r="UBM33" s="168" t="s">
        <v>127</v>
      </c>
      <c r="UBN33" s="149"/>
      <c r="UBO33" s="149">
        <v>500</v>
      </c>
      <c r="UBP33" s="151" t="s">
        <v>460</v>
      </c>
      <c r="UBQ33" s="168" t="s">
        <v>127</v>
      </c>
      <c r="UBR33" s="149"/>
      <c r="UBS33" s="149">
        <v>500</v>
      </c>
      <c r="UBT33" s="151" t="s">
        <v>460</v>
      </c>
      <c r="UBU33" s="168" t="s">
        <v>127</v>
      </c>
      <c r="UBV33" s="149"/>
      <c r="UBW33" s="149">
        <v>500</v>
      </c>
      <c r="UBX33" s="151" t="s">
        <v>460</v>
      </c>
      <c r="UBY33" s="168" t="s">
        <v>127</v>
      </c>
      <c r="UBZ33" s="149"/>
      <c r="UCA33" s="149">
        <v>500</v>
      </c>
      <c r="UCB33" s="151" t="s">
        <v>460</v>
      </c>
      <c r="UCC33" s="168" t="s">
        <v>127</v>
      </c>
      <c r="UCD33" s="149"/>
      <c r="UCE33" s="149">
        <v>500</v>
      </c>
      <c r="UCF33" s="151" t="s">
        <v>460</v>
      </c>
      <c r="UCG33" s="168" t="s">
        <v>127</v>
      </c>
      <c r="UCH33" s="149"/>
      <c r="UCI33" s="149">
        <v>500</v>
      </c>
      <c r="UCJ33" s="151" t="s">
        <v>460</v>
      </c>
      <c r="UCK33" s="168" t="s">
        <v>127</v>
      </c>
      <c r="UCL33" s="149"/>
      <c r="UCM33" s="149">
        <v>500</v>
      </c>
      <c r="UCN33" s="151" t="s">
        <v>460</v>
      </c>
      <c r="UCO33" s="168" t="s">
        <v>127</v>
      </c>
      <c r="UCP33" s="149"/>
      <c r="UCQ33" s="149">
        <v>500</v>
      </c>
      <c r="UCR33" s="151" t="s">
        <v>460</v>
      </c>
      <c r="UCS33" s="168" t="s">
        <v>127</v>
      </c>
      <c r="UCT33" s="149"/>
      <c r="UCU33" s="149">
        <v>500</v>
      </c>
      <c r="UCV33" s="151" t="s">
        <v>460</v>
      </c>
      <c r="UCW33" s="168" t="s">
        <v>127</v>
      </c>
      <c r="UCX33" s="149"/>
      <c r="UCY33" s="149">
        <v>500</v>
      </c>
      <c r="UCZ33" s="151" t="s">
        <v>460</v>
      </c>
      <c r="UDA33" s="168" t="s">
        <v>127</v>
      </c>
      <c r="UDB33" s="149"/>
      <c r="UDC33" s="149">
        <v>500</v>
      </c>
      <c r="UDD33" s="151" t="s">
        <v>460</v>
      </c>
      <c r="UDE33" s="168" t="s">
        <v>127</v>
      </c>
      <c r="UDF33" s="149"/>
      <c r="UDG33" s="149">
        <v>500</v>
      </c>
      <c r="UDH33" s="151" t="s">
        <v>460</v>
      </c>
      <c r="UDI33" s="168" t="s">
        <v>127</v>
      </c>
      <c r="UDJ33" s="149"/>
      <c r="UDK33" s="149">
        <v>500</v>
      </c>
      <c r="UDL33" s="151" t="s">
        <v>460</v>
      </c>
      <c r="UDM33" s="168" t="s">
        <v>127</v>
      </c>
      <c r="UDN33" s="149"/>
      <c r="UDO33" s="149">
        <v>500</v>
      </c>
      <c r="UDP33" s="151" t="s">
        <v>460</v>
      </c>
      <c r="UDQ33" s="168" t="s">
        <v>127</v>
      </c>
      <c r="UDR33" s="149"/>
      <c r="UDS33" s="149">
        <v>500</v>
      </c>
      <c r="UDT33" s="151" t="s">
        <v>460</v>
      </c>
      <c r="UDU33" s="168" t="s">
        <v>127</v>
      </c>
      <c r="UDV33" s="149"/>
      <c r="UDW33" s="149">
        <v>500</v>
      </c>
      <c r="UDX33" s="151" t="s">
        <v>460</v>
      </c>
      <c r="UDY33" s="168" t="s">
        <v>127</v>
      </c>
      <c r="UDZ33" s="149"/>
      <c r="UEA33" s="149">
        <v>500</v>
      </c>
      <c r="UEB33" s="151" t="s">
        <v>460</v>
      </c>
      <c r="UEC33" s="168" t="s">
        <v>127</v>
      </c>
      <c r="UED33" s="149"/>
      <c r="UEE33" s="149">
        <v>500</v>
      </c>
      <c r="UEF33" s="151" t="s">
        <v>460</v>
      </c>
      <c r="UEG33" s="168" t="s">
        <v>127</v>
      </c>
      <c r="UEH33" s="149"/>
      <c r="UEI33" s="149">
        <v>500</v>
      </c>
      <c r="UEJ33" s="151" t="s">
        <v>460</v>
      </c>
      <c r="UEK33" s="168" t="s">
        <v>127</v>
      </c>
      <c r="UEL33" s="149"/>
      <c r="UEM33" s="149">
        <v>500</v>
      </c>
      <c r="UEN33" s="151" t="s">
        <v>460</v>
      </c>
      <c r="UEO33" s="168" t="s">
        <v>127</v>
      </c>
      <c r="UEP33" s="149"/>
      <c r="UEQ33" s="149">
        <v>500</v>
      </c>
      <c r="UER33" s="151" t="s">
        <v>460</v>
      </c>
      <c r="UES33" s="168" t="s">
        <v>127</v>
      </c>
      <c r="UET33" s="149"/>
      <c r="UEU33" s="149">
        <v>500</v>
      </c>
      <c r="UEV33" s="151" t="s">
        <v>460</v>
      </c>
      <c r="UEW33" s="168" t="s">
        <v>127</v>
      </c>
      <c r="UEX33" s="149"/>
      <c r="UEY33" s="149">
        <v>500</v>
      </c>
      <c r="UEZ33" s="151" t="s">
        <v>460</v>
      </c>
      <c r="UFA33" s="168" t="s">
        <v>127</v>
      </c>
      <c r="UFB33" s="149"/>
      <c r="UFC33" s="149">
        <v>500</v>
      </c>
      <c r="UFD33" s="151" t="s">
        <v>460</v>
      </c>
      <c r="UFE33" s="168" t="s">
        <v>127</v>
      </c>
      <c r="UFF33" s="149"/>
      <c r="UFG33" s="149">
        <v>500</v>
      </c>
      <c r="UFH33" s="151" t="s">
        <v>460</v>
      </c>
      <c r="UFI33" s="168" t="s">
        <v>127</v>
      </c>
      <c r="UFJ33" s="149"/>
      <c r="UFK33" s="149">
        <v>500</v>
      </c>
      <c r="UFL33" s="151" t="s">
        <v>460</v>
      </c>
      <c r="UFM33" s="168" t="s">
        <v>127</v>
      </c>
      <c r="UFN33" s="149"/>
      <c r="UFO33" s="149">
        <v>500</v>
      </c>
      <c r="UFP33" s="151" t="s">
        <v>460</v>
      </c>
      <c r="UFQ33" s="168" t="s">
        <v>127</v>
      </c>
      <c r="UFR33" s="149"/>
      <c r="UFS33" s="149">
        <v>500</v>
      </c>
      <c r="UFT33" s="151" t="s">
        <v>460</v>
      </c>
      <c r="UFU33" s="168" t="s">
        <v>127</v>
      </c>
      <c r="UFV33" s="149"/>
      <c r="UFW33" s="149">
        <v>500</v>
      </c>
      <c r="UFX33" s="151" t="s">
        <v>460</v>
      </c>
      <c r="UFY33" s="168" t="s">
        <v>127</v>
      </c>
      <c r="UFZ33" s="149"/>
      <c r="UGA33" s="149">
        <v>500</v>
      </c>
      <c r="UGB33" s="151" t="s">
        <v>460</v>
      </c>
      <c r="UGC33" s="168" t="s">
        <v>127</v>
      </c>
      <c r="UGD33" s="149"/>
      <c r="UGE33" s="149">
        <v>500</v>
      </c>
      <c r="UGF33" s="151" t="s">
        <v>460</v>
      </c>
      <c r="UGG33" s="168" t="s">
        <v>127</v>
      </c>
      <c r="UGH33" s="149"/>
      <c r="UGI33" s="149">
        <v>500</v>
      </c>
      <c r="UGJ33" s="151" t="s">
        <v>460</v>
      </c>
      <c r="UGK33" s="168" t="s">
        <v>127</v>
      </c>
      <c r="UGL33" s="149"/>
      <c r="UGM33" s="149">
        <v>500</v>
      </c>
      <c r="UGN33" s="151" t="s">
        <v>460</v>
      </c>
      <c r="UGO33" s="168" t="s">
        <v>127</v>
      </c>
      <c r="UGP33" s="149"/>
      <c r="UGQ33" s="149">
        <v>500</v>
      </c>
      <c r="UGR33" s="151" t="s">
        <v>460</v>
      </c>
      <c r="UGS33" s="168" t="s">
        <v>127</v>
      </c>
      <c r="UGT33" s="149"/>
      <c r="UGU33" s="149">
        <v>500</v>
      </c>
      <c r="UGV33" s="151" t="s">
        <v>460</v>
      </c>
      <c r="UGW33" s="168" t="s">
        <v>127</v>
      </c>
      <c r="UGX33" s="149"/>
      <c r="UGY33" s="149">
        <v>500</v>
      </c>
      <c r="UGZ33" s="151" t="s">
        <v>460</v>
      </c>
      <c r="UHA33" s="168" t="s">
        <v>127</v>
      </c>
      <c r="UHB33" s="149"/>
      <c r="UHC33" s="149">
        <v>500</v>
      </c>
      <c r="UHD33" s="151" t="s">
        <v>460</v>
      </c>
      <c r="UHE33" s="168" t="s">
        <v>127</v>
      </c>
      <c r="UHF33" s="149"/>
      <c r="UHG33" s="149">
        <v>500</v>
      </c>
      <c r="UHH33" s="151" t="s">
        <v>460</v>
      </c>
      <c r="UHI33" s="168" t="s">
        <v>127</v>
      </c>
      <c r="UHJ33" s="149"/>
      <c r="UHK33" s="149">
        <v>500</v>
      </c>
      <c r="UHL33" s="151" t="s">
        <v>460</v>
      </c>
      <c r="UHM33" s="168" t="s">
        <v>127</v>
      </c>
      <c r="UHN33" s="149"/>
      <c r="UHO33" s="149">
        <v>500</v>
      </c>
      <c r="UHP33" s="151" t="s">
        <v>460</v>
      </c>
      <c r="UHQ33" s="168" t="s">
        <v>127</v>
      </c>
      <c r="UHR33" s="149"/>
      <c r="UHS33" s="149">
        <v>500</v>
      </c>
      <c r="UHT33" s="151" t="s">
        <v>460</v>
      </c>
      <c r="UHU33" s="168" t="s">
        <v>127</v>
      </c>
      <c r="UHV33" s="149"/>
      <c r="UHW33" s="149">
        <v>500</v>
      </c>
      <c r="UHX33" s="151" t="s">
        <v>460</v>
      </c>
      <c r="UHY33" s="168" t="s">
        <v>127</v>
      </c>
      <c r="UHZ33" s="149"/>
      <c r="UIA33" s="149">
        <v>500</v>
      </c>
      <c r="UIB33" s="151" t="s">
        <v>460</v>
      </c>
      <c r="UIC33" s="168" t="s">
        <v>127</v>
      </c>
      <c r="UID33" s="149"/>
      <c r="UIE33" s="149">
        <v>500</v>
      </c>
      <c r="UIF33" s="151" t="s">
        <v>460</v>
      </c>
      <c r="UIG33" s="168" t="s">
        <v>127</v>
      </c>
      <c r="UIH33" s="149"/>
      <c r="UII33" s="149">
        <v>500</v>
      </c>
      <c r="UIJ33" s="151" t="s">
        <v>460</v>
      </c>
      <c r="UIK33" s="168" t="s">
        <v>127</v>
      </c>
      <c r="UIL33" s="149"/>
      <c r="UIM33" s="149">
        <v>500</v>
      </c>
      <c r="UIN33" s="151" t="s">
        <v>460</v>
      </c>
      <c r="UIO33" s="168" t="s">
        <v>127</v>
      </c>
      <c r="UIP33" s="149"/>
      <c r="UIQ33" s="149">
        <v>500</v>
      </c>
      <c r="UIR33" s="151" t="s">
        <v>460</v>
      </c>
      <c r="UIS33" s="168" t="s">
        <v>127</v>
      </c>
      <c r="UIT33" s="149"/>
      <c r="UIU33" s="149">
        <v>500</v>
      </c>
      <c r="UIV33" s="151" t="s">
        <v>460</v>
      </c>
      <c r="UIW33" s="168" t="s">
        <v>127</v>
      </c>
      <c r="UIX33" s="149"/>
      <c r="UIY33" s="149">
        <v>500</v>
      </c>
      <c r="UIZ33" s="151" t="s">
        <v>460</v>
      </c>
      <c r="UJA33" s="168" t="s">
        <v>127</v>
      </c>
      <c r="UJB33" s="149"/>
      <c r="UJC33" s="149">
        <v>500</v>
      </c>
      <c r="UJD33" s="151" t="s">
        <v>460</v>
      </c>
      <c r="UJE33" s="168" t="s">
        <v>127</v>
      </c>
      <c r="UJF33" s="149"/>
      <c r="UJG33" s="149">
        <v>500</v>
      </c>
      <c r="UJH33" s="151" t="s">
        <v>460</v>
      </c>
      <c r="UJI33" s="168" t="s">
        <v>127</v>
      </c>
      <c r="UJJ33" s="149"/>
      <c r="UJK33" s="149">
        <v>500</v>
      </c>
      <c r="UJL33" s="151" t="s">
        <v>460</v>
      </c>
      <c r="UJM33" s="168" t="s">
        <v>127</v>
      </c>
      <c r="UJN33" s="149"/>
      <c r="UJO33" s="149">
        <v>500</v>
      </c>
      <c r="UJP33" s="151" t="s">
        <v>460</v>
      </c>
      <c r="UJQ33" s="168" t="s">
        <v>127</v>
      </c>
      <c r="UJR33" s="149"/>
      <c r="UJS33" s="149">
        <v>500</v>
      </c>
      <c r="UJT33" s="151" t="s">
        <v>460</v>
      </c>
      <c r="UJU33" s="168" t="s">
        <v>127</v>
      </c>
      <c r="UJV33" s="149"/>
      <c r="UJW33" s="149">
        <v>500</v>
      </c>
      <c r="UJX33" s="151" t="s">
        <v>460</v>
      </c>
      <c r="UJY33" s="168" t="s">
        <v>127</v>
      </c>
      <c r="UJZ33" s="149"/>
      <c r="UKA33" s="149">
        <v>500</v>
      </c>
      <c r="UKB33" s="151" t="s">
        <v>460</v>
      </c>
      <c r="UKC33" s="168" t="s">
        <v>127</v>
      </c>
      <c r="UKD33" s="149"/>
      <c r="UKE33" s="149">
        <v>500</v>
      </c>
      <c r="UKF33" s="151" t="s">
        <v>460</v>
      </c>
      <c r="UKG33" s="168" t="s">
        <v>127</v>
      </c>
      <c r="UKH33" s="149"/>
      <c r="UKI33" s="149">
        <v>500</v>
      </c>
      <c r="UKJ33" s="151" t="s">
        <v>460</v>
      </c>
      <c r="UKK33" s="168" t="s">
        <v>127</v>
      </c>
      <c r="UKL33" s="149"/>
      <c r="UKM33" s="149">
        <v>500</v>
      </c>
      <c r="UKN33" s="151" t="s">
        <v>460</v>
      </c>
      <c r="UKO33" s="168" t="s">
        <v>127</v>
      </c>
      <c r="UKP33" s="149"/>
      <c r="UKQ33" s="149">
        <v>500</v>
      </c>
      <c r="UKR33" s="151" t="s">
        <v>460</v>
      </c>
      <c r="UKS33" s="168" t="s">
        <v>127</v>
      </c>
      <c r="UKT33" s="149"/>
      <c r="UKU33" s="149">
        <v>500</v>
      </c>
      <c r="UKV33" s="151" t="s">
        <v>460</v>
      </c>
      <c r="UKW33" s="168" t="s">
        <v>127</v>
      </c>
      <c r="UKX33" s="149"/>
      <c r="UKY33" s="149">
        <v>500</v>
      </c>
      <c r="UKZ33" s="151" t="s">
        <v>460</v>
      </c>
      <c r="ULA33" s="168" t="s">
        <v>127</v>
      </c>
      <c r="ULB33" s="149"/>
      <c r="ULC33" s="149">
        <v>500</v>
      </c>
      <c r="ULD33" s="151" t="s">
        <v>460</v>
      </c>
      <c r="ULE33" s="168" t="s">
        <v>127</v>
      </c>
      <c r="ULF33" s="149"/>
      <c r="ULG33" s="149">
        <v>500</v>
      </c>
      <c r="ULH33" s="151" t="s">
        <v>460</v>
      </c>
      <c r="ULI33" s="168" t="s">
        <v>127</v>
      </c>
      <c r="ULJ33" s="149"/>
      <c r="ULK33" s="149">
        <v>500</v>
      </c>
      <c r="ULL33" s="151" t="s">
        <v>460</v>
      </c>
      <c r="ULM33" s="168" t="s">
        <v>127</v>
      </c>
      <c r="ULN33" s="149"/>
      <c r="ULO33" s="149">
        <v>500</v>
      </c>
      <c r="ULP33" s="151" t="s">
        <v>460</v>
      </c>
      <c r="ULQ33" s="168" t="s">
        <v>127</v>
      </c>
      <c r="ULR33" s="149"/>
      <c r="ULS33" s="149">
        <v>500</v>
      </c>
      <c r="ULT33" s="151" t="s">
        <v>460</v>
      </c>
      <c r="ULU33" s="168" t="s">
        <v>127</v>
      </c>
      <c r="ULV33" s="149"/>
      <c r="ULW33" s="149">
        <v>500</v>
      </c>
      <c r="ULX33" s="151" t="s">
        <v>460</v>
      </c>
      <c r="ULY33" s="168" t="s">
        <v>127</v>
      </c>
      <c r="ULZ33" s="149"/>
      <c r="UMA33" s="149">
        <v>500</v>
      </c>
      <c r="UMB33" s="151" t="s">
        <v>460</v>
      </c>
      <c r="UMC33" s="168" t="s">
        <v>127</v>
      </c>
      <c r="UMD33" s="149"/>
      <c r="UME33" s="149">
        <v>500</v>
      </c>
      <c r="UMF33" s="151" t="s">
        <v>460</v>
      </c>
      <c r="UMG33" s="168" t="s">
        <v>127</v>
      </c>
      <c r="UMH33" s="149"/>
      <c r="UMI33" s="149">
        <v>500</v>
      </c>
      <c r="UMJ33" s="151" t="s">
        <v>460</v>
      </c>
      <c r="UMK33" s="168" t="s">
        <v>127</v>
      </c>
      <c r="UML33" s="149"/>
      <c r="UMM33" s="149">
        <v>500</v>
      </c>
      <c r="UMN33" s="151" t="s">
        <v>460</v>
      </c>
      <c r="UMO33" s="168" t="s">
        <v>127</v>
      </c>
      <c r="UMP33" s="149"/>
      <c r="UMQ33" s="149">
        <v>500</v>
      </c>
      <c r="UMR33" s="151" t="s">
        <v>460</v>
      </c>
      <c r="UMS33" s="168" t="s">
        <v>127</v>
      </c>
      <c r="UMT33" s="149"/>
      <c r="UMU33" s="149">
        <v>500</v>
      </c>
      <c r="UMV33" s="151" t="s">
        <v>460</v>
      </c>
      <c r="UMW33" s="168" t="s">
        <v>127</v>
      </c>
      <c r="UMX33" s="149"/>
      <c r="UMY33" s="149">
        <v>500</v>
      </c>
      <c r="UMZ33" s="151" t="s">
        <v>460</v>
      </c>
      <c r="UNA33" s="168" t="s">
        <v>127</v>
      </c>
      <c r="UNB33" s="149"/>
      <c r="UNC33" s="149">
        <v>500</v>
      </c>
      <c r="UND33" s="151" t="s">
        <v>460</v>
      </c>
      <c r="UNE33" s="168" t="s">
        <v>127</v>
      </c>
      <c r="UNF33" s="149"/>
      <c r="UNG33" s="149">
        <v>500</v>
      </c>
      <c r="UNH33" s="151" t="s">
        <v>460</v>
      </c>
      <c r="UNI33" s="168" t="s">
        <v>127</v>
      </c>
      <c r="UNJ33" s="149"/>
      <c r="UNK33" s="149">
        <v>500</v>
      </c>
      <c r="UNL33" s="151" t="s">
        <v>460</v>
      </c>
      <c r="UNM33" s="168" t="s">
        <v>127</v>
      </c>
      <c r="UNN33" s="149"/>
      <c r="UNO33" s="149">
        <v>500</v>
      </c>
      <c r="UNP33" s="151" t="s">
        <v>460</v>
      </c>
      <c r="UNQ33" s="168" t="s">
        <v>127</v>
      </c>
      <c r="UNR33" s="149"/>
      <c r="UNS33" s="149">
        <v>500</v>
      </c>
      <c r="UNT33" s="151" t="s">
        <v>460</v>
      </c>
      <c r="UNU33" s="168" t="s">
        <v>127</v>
      </c>
      <c r="UNV33" s="149"/>
      <c r="UNW33" s="149">
        <v>500</v>
      </c>
      <c r="UNX33" s="151" t="s">
        <v>460</v>
      </c>
      <c r="UNY33" s="168" t="s">
        <v>127</v>
      </c>
      <c r="UNZ33" s="149"/>
      <c r="UOA33" s="149">
        <v>500</v>
      </c>
      <c r="UOB33" s="151" t="s">
        <v>460</v>
      </c>
      <c r="UOC33" s="168" t="s">
        <v>127</v>
      </c>
      <c r="UOD33" s="149"/>
      <c r="UOE33" s="149">
        <v>500</v>
      </c>
      <c r="UOF33" s="151" t="s">
        <v>460</v>
      </c>
      <c r="UOG33" s="168" t="s">
        <v>127</v>
      </c>
      <c r="UOH33" s="149"/>
      <c r="UOI33" s="149">
        <v>500</v>
      </c>
      <c r="UOJ33" s="151" t="s">
        <v>460</v>
      </c>
      <c r="UOK33" s="168" t="s">
        <v>127</v>
      </c>
      <c r="UOL33" s="149"/>
      <c r="UOM33" s="149">
        <v>500</v>
      </c>
      <c r="UON33" s="151" t="s">
        <v>460</v>
      </c>
      <c r="UOO33" s="168" t="s">
        <v>127</v>
      </c>
      <c r="UOP33" s="149"/>
      <c r="UOQ33" s="149">
        <v>500</v>
      </c>
      <c r="UOR33" s="151" t="s">
        <v>460</v>
      </c>
      <c r="UOS33" s="168" t="s">
        <v>127</v>
      </c>
      <c r="UOT33" s="149"/>
      <c r="UOU33" s="149">
        <v>500</v>
      </c>
      <c r="UOV33" s="151" t="s">
        <v>460</v>
      </c>
      <c r="UOW33" s="168" t="s">
        <v>127</v>
      </c>
      <c r="UOX33" s="149"/>
      <c r="UOY33" s="149">
        <v>500</v>
      </c>
      <c r="UOZ33" s="151" t="s">
        <v>460</v>
      </c>
      <c r="UPA33" s="168" t="s">
        <v>127</v>
      </c>
      <c r="UPB33" s="149"/>
      <c r="UPC33" s="149">
        <v>500</v>
      </c>
      <c r="UPD33" s="151" t="s">
        <v>460</v>
      </c>
      <c r="UPE33" s="168" t="s">
        <v>127</v>
      </c>
      <c r="UPF33" s="149"/>
      <c r="UPG33" s="149">
        <v>500</v>
      </c>
      <c r="UPH33" s="151" t="s">
        <v>460</v>
      </c>
      <c r="UPI33" s="168" t="s">
        <v>127</v>
      </c>
      <c r="UPJ33" s="149"/>
      <c r="UPK33" s="149">
        <v>500</v>
      </c>
      <c r="UPL33" s="151" t="s">
        <v>460</v>
      </c>
      <c r="UPM33" s="168" t="s">
        <v>127</v>
      </c>
      <c r="UPN33" s="149"/>
      <c r="UPO33" s="149">
        <v>500</v>
      </c>
      <c r="UPP33" s="151" t="s">
        <v>460</v>
      </c>
      <c r="UPQ33" s="168" t="s">
        <v>127</v>
      </c>
      <c r="UPR33" s="149"/>
      <c r="UPS33" s="149">
        <v>500</v>
      </c>
      <c r="UPT33" s="151" t="s">
        <v>460</v>
      </c>
      <c r="UPU33" s="168" t="s">
        <v>127</v>
      </c>
      <c r="UPV33" s="149"/>
      <c r="UPW33" s="149">
        <v>500</v>
      </c>
      <c r="UPX33" s="151" t="s">
        <v>460</v>
      </c>
      <c r="UPY33" s="168" t="s">
        <v>127</v>
      </c>
      <c r="UPZ33" s="149"/>
      <c r="UQA33" s="149">
        <v>500</v>
      </c>
      <c r="UQB33" s="151" t="s">
        <v>460</v>
      </c>
      <c r="UQC33" s="168" t="s">
        <v>127</v>
      </c>
      <c r="UQD33" s="149"/>
      <c r="UQE33" s="149">
        <v>500</v>
      </c>
      <c r="UQF33" s="151" t="s">
        <v>460</v>
      </c>
      <c r="UQG33" s="168" t="s">
        <v>127</v>
      </c>
      <c r="UQH33" s="149"/>
      <c r="UQI33" s="149">
        <v>500</v>
      </c>
      <c r="UQJ33" s="151" t="s">
        <v>460</v>
      </c>
      <c r="UQK33" s="168" t="s">
        <v>127</v>
      </c>
      <c r="UQL33" s="149"/>
      <c r="UQM33" s="149">
        <v>500</v>
      </c>
      <c r="UQN33" s="151" t="s">
        <v>460</v>
      </c>
      <c r="UQO33" s="168" t="s">
        <v>127</v>
      </c>
      <c r="UQP33" s="149"/>
      <c r="UQQ33" s="149">
        <v>500</v>
      </c>
      <c r="UQR33" s="151" t="s">
        <v>460</v>
      </c>
      <c r="UQS33" s="168" t="s">
        <v>127</v>
      </c>
      <c r="UQT33" s="149"/>
      <c r="UQU33" s="149">
        <v>500</v>
      </c>
      <c r="UQV33" s="151" t="s">
        <v>460</v>
      </c>
      <c r="UQW33" s="168" t="s">
        <v>127</v>
      </c>
      <c r="UQX33" s="149"/>
      <c r="UQY33" s="149">
        <v>500</v>
      </c>
      <c r="UQZ33" s="151" t="s">
        <v>460</v>
      </c>
      <c r="URA33" s="168" t="s">
        <v>127</v>
      </c>
      <c r="URB33" s="149"/>
      <c r="URC33" s="149">
        <v>500</v>
      </c>
      <c r="URD33" s="151" t="s">
        <v>460</v>
      </c>
      <c r="URE33" s="168" t="s">
        <v>127</v>
      </c>
      <c r="URF33" s="149"/>
      <c r="URG33" s="149">
        <v>500</v>
      </c>
      <c r="URH33" s="151" t="s">
        <v>460</v>
      </c>
      <c r="URI33" s="168" t="s">
        <v>127</v>
      </c>
      <c r="URJ33" s="149"/>
      <c r="URK33" s="149">
        <v>500</v>
      </c>
      <c r="URL33" s="151" t="s">
        <v>460</v>
      </c>
      <c r="URM33" s="168" t="s">
        <v>127</v>
      </c>
      <c r="URN33" s="149"/>
      <c r="URO33" s="149">
        <v>500</v>
      </c>
      <c r="URP33" s="151" t="s">
        <v>460</v>
      </c>
      <c r="URQ33" s="168" t="s">
        <v>127</v>
      </c>
      <c r="URR33" s="149"/>
      <c r="URS33" s="149">
        <v>500</v>
      </c>
      <c r="URT33" s="151" t="s">
        <v>460</v>
      </c>
      <c r="URU33" s="168" t="s">
        <v>127</v>
      </c>
      <c r="URV33" s="149"/>
      <c r="URW33" s="149">
        <v>500</v>
      </c>
      <c r="URX33" s="151" t="s">
        <v>460</v>
      </c>
      <c r="URY33" s="168" t="s">
        <v>127</v>
      </c>
      <c r="URZ33" s="149"/>
      <c r="USA33" s="149">
        <v>500</v>
      </c>
      <c r="USB33" s="151" t="s">
        <v>460</v>
      </c>
      <c r="USC33" s="168" t="s">
        <v>127</v>
      </c>
      <c r="USD33" s="149"/>
      <c r="USE33" s="149">
        <v>500</v>
      </c>
      <c r="USF33" s="151" t="s">
        <v>460</v>
      </c>
      <c r="USG33" s="168" t="s">
        <v>127</v>
      </c>
      <c r="USH33" s="149"/>
      <c r="USI33" s="149">
        <v>500</v>
      </c>
      <c r="USJ33" s="151" t="s">
        <v>460</v>
      </c>
      <c r="USK33" s="168" t="s">
        <v>127</v>
      </c>
      <c r="USL33" s="149"/>
      <c r="USM33" s="149">
        <v>500</v>
      </c>
      <c r="USN33" s="151" t="s">
        <v>460</v>
      </c>
      <c r="USO33" s="168" t="s">
        <v>127</v>
      </c>
      <c r="USP33" s="149"/>
      <c r="USQ33" s="149">
        <v>500</v>
      </c>
      <c r="USR33" s="151" t="s">
        <v>460</v>
      </c>
      <c r="USS33" s="168" t="s">
        <v>127</v>
      </c>
      <c r="UST33" s="149"/>
      <c r="USU33" s="149">
        <v>500</v>
      </c>
      <c r="USV33" s="151" t="s">
        <v>460</v>
      </c>
      <c r="USW33" s="168" t="s">
        <v>127</v>
      </c>
      <c r="USX33" s="149"/>
      <c r="USY33" s="149">
        <v>500</v>
      </c>
      <c r="USZ33" s="151" t="s">
        <v>460</v>
      </c>
      <c r="UTA33" s="168" t="s">
        <v>127</v>
      </c>
      <c r="UTB33" s="149"/>
      <c r="UTC33" s="149">
        <v>500</v>
      </c>
      <c r="UTD33" s="151" t="s">
        <v>460</v>
      </c>
      <c r="UTE33" s="168" t="s">
        <v>127</v>
      </c>
      <c r="UTF33" s="149"/>
      <c r="UTG33" s="149">
        <v>500</v>
      </c>
      <c r="UTH33" s="151" t="s">
        <v>460</v>
      </c>
      <c r="UTI33" s="168" t="s">
        <v>127</v>
      </c>
      <c r="UTJ33" s="149"/>
      <c r="UTK33" s="149">
        <v>500</v>
      </c>
      <c r="UTL33" s="151" t="s">
        <v>460</v>
      </c>
      <c r="UTM33" s="168" t="s">
        <v>127</v>
      </c>
      <c r="UTN33" s="149"/>
      <c r="UTO33" s="149">
        <v>500</v>
      </c>
      <c r="UTP33" s="151" t="s">
        <v>460</v>
      </c>
      <c r="UTQ33" s="168" t="s">
        <v>127</v>
      </c>
      <c r="UTR33" s="149"/>
      <c r="UTS33" s="149">
        <v>500</v>
      </c>
      <c r="UTT33" s="151" t="s">
        <v>460</v>
      </c>
      <c r="UTU33" s="168" t="s">
        <v>127</v>
      </c>
      <c r="UTV33" s="149"/>
      <c r="UTW33" s="149">
        <v>500</v>
      </c>
      <c r="UTX33" s="151" t="s">
        <v>460</v>
      </c>
      <c r="UTY33" s="168" t="s">
        <v>127</v>
      </c>
      <c r="UTZ33" s="149"/>
      <c r="UUA33" s="149">
        <v>500</v>
      </c>
      <c r="UUB33" s="151" t="s">
        <v>460</v>
      </c>
      <c r="UUC33" s="168" t="s">
        <v>127</v>
      </c>
      <c r="UUD33" s="149"/>
      <c r="UUE33" s="149">
        <v>500</v>
      </c>
      <c r="UUF33" s="151" t="s">
        <v>460</v>
      </c>
      <c r="UUG33" s="168" t="s">
        <v>127</v>
      </c>
      <c r="UUH33" s="149"/>
      <c r="UUI33" s="149">
        <v>500</v>
      </c>
      <c r="UUJ33" s="151" t="s">
        <v>460</v>
      </c>
      <c r="UUK33" s="168" t="s">
        <v>127</v>
      </c>
      <c r="UUL33" s="149"/>
      <c r="UUM33" s="149">
        <v>500</v>
      </c>
      <c r="UUN33" s="151" t="s">
        <v>460</v>
      </c>
      <c r="UUO33" s="168" t="s">
        <v>127</v>
      </c>
      <c r="UUP33" s="149"/>
      <c r="UUQ33" s="149">
        <v>500</v>
      </c>
      <c r="UUR33" s="151" t="s">
        <v>460</v>
      </c>
      <c r="UUS33" s="168" t="s">
        <v>127</v>
      </c>
      <c r="UUT33" s="149"/>
      <c r="UUU33" s="149">
        <v>500</v>
      </c>
      <c r="UUV33" s="151" t="s">
        <v>460</v>
      </c>
      <c r="UUW33" s="168" t="s">
        <v>127</v>
      </c>
      <c r="UUX33" s="149"/>
      <c r="UUY33" s="149">
        <v>500</v>
      </c>
      <c r="UUZ33" s="151" t="s">
        <v>460</v>
      </c>
      <c r="UVA33" s="168" t="s">
        <v>127</v>
      </c>
      <c r="UVB33" s="149"/>
      <c r="UVC33" s="149">
        <v>500</v>
      </c>
      <c r="UVD33" s="151" t="s">
        <v>460</v>
      </c>
      <c r="UVE33" s="168" t="s">
        <v>127</v>
      </c>
      <c r="UVF33" s="149"/>
      <c r="UVG33" s="149">
        <v>500</v>
      </c>
      <c r="UVH33" s="151" t="s">
        <v>460</v>
      </c>
      <c r="UVI33" s="168" t="s">
        <v>127</v>
      </c>
      <c r="UVJ33" s="149"/>
      <c r="UVK33" s="149">
        <v>500</v>
      </c>
      <c r="UVL33" s="151" t="s">
        <v>460</v>
      </c>
      <c r="UVM33" s="168" t="s">
        <v>127</v>
      </c>
      <c r="UVN33" s="149"/>
      <c r="UVO33" s="149">
        <v>500</v>
      </c>
      <c r="UVP33" s="151" t="s">
        <v>460</v>
      </c>
      <c r="UVQ33" s="168" t="s">
        <v>127</v>
      </c>
      <c r="UVR33" s="149"/>
      <c r="UVS33" s="149">
        <v>500</v>
      </c>
      <c r="UVT33" s="151" t="s">
        <v>460</v>
      </c>
      <c r="UVU33" s="168" t="s">
        <v>127</v>
      </c>
      <c r="UVV33" s="149"/>
      <c r="UVW33" s="149">
        <v>500</v>
      </c>
      <c r="UVX33" s="151" t="s">
        <v>460</v>
      </c>
      <c r="UVY33" s="168" t="s">
        <v>127</v>
      </c>
      <c r="UVZ33" s="149"/>
      <c r="UWA33" s="149">
        <v>500</v>
      </c>
      <c r="UWB33" s="151" t="s">
        <v>460</v>
      </c>
      <c r="UWC33" s="168" t="s">
        <v>127</v>
      </c>
      <c r="UWD33" s="149"/>
      <c r="UWE33" s="149">
        <v>500</v>
      </c>
      <c r="UWF33" s="151" t="s">
        <v>460</v>
      </c>
      <c r="UWG33" s="168" t="s">
        <v>127</v>
      </c>
      <c r="UWH33" s="149"/>
      <c r="UWI33" s="149">
        <v>500</v>
      </c>
      <c r="UWJ33" s="151" t="s">
        <v>460</v>
      </c>
      <c r="UWK33" s="168" t="s">
        <v>127</v>
      </c>
      <c r="UWL33" s="149"/>
      <c r="UWM33" s="149">
        <v>500</v>
      </c>
      <c r="UWN33" s="151" t="s">
        <v>460</v>
      </c>
      <c r="UWO33" s="168" t="s">
        <v>127</v>
      </c>
      <c r="UWP33" s="149"/>
      <c r="UWQ33" s="149">
        <v>500</v>
      </c>
      <c r="UWR33" s="151" t="s">
        <v>460</v>
      </c>
      <c r="UWS33" s="168" t="s">
        <v>127</v>
      </c>
      <c r="UWT33" s="149"/>
      <c r="UWU33" s="149">
        <v>500</v>
      </c>
      <c r="UWV33" s="151" t="s">
        <v>460</v>
      </c>
      <c r="UWW33" s="168" t="s">
        <v>127</v>
      </c>
      <c r="UWX33" s="149"/>
      <c r="UWY33" s="149">
        <v>500</v>
      </c>
      <c r="UWZ33" s="151" t="s">
        <v>460</v>
      </c>
      <c r="UXA33" s="168" t="s">
        <v>127</v>
      </c>
      <c r="UXB33" s="149"/>
      <c r="UXC33" s="149">
        <v>500</v>
      </c>
      <c r="UXD33" s="151" t="s">
        <v>460</v>
      </c>
      <c r="UXE33" s="168" t="s">
        <v>127</v>
      </c>
      <c r="UXF33" s="149"/>
      <c r="UXG33" s="149">
        <v>500</v>
      </c>
      <c r="UXH33" s="151" t="s">
        <v>460</v>
      </c>
      <c r="UXI33" s="168" t="s">
        <v>127</v>
      </c>
      <c r="UXJ33" s="149"/>
      <c r="UXK33" s="149">
        <v>500</v>
      </c>
      <c r="UXL33" s="151" t="s">
        <v>460</v>
      </c>
      <c r="UXM33" s="168" t="s">
        <v>127</v>
      </c>
      <c r="UXN33" s="149"/>
      <c r="UXO33" s="149">
        <v>500</v>
      </c>
      <c r="UXP33" s="151" t="s">
        <v>460</v>
      </c>
      <c r="UXQ33" s="168" t="s">
        <v>127</v>
      </c>
      <c r="UXR33" s="149"/>
      <c r="UXS33" s="149">
        <v>500</v>
      </c>
      <c r="UXT33" s="151" t="s">
        <v>460</v>
      </c>
      <c r="UXU33" s="168" t="s">
        <v>127</v>
      </c>
      <c r="UXV33" s="149"/>
      <c r="UXW33" s="149">
        <v>500</v>
      </c>
      <c r="UXX33" s="151" t="s">
        <v>460</v>
      </c>
      <c r="UXY33" s="168" t="s">
        <v>127</v>
      </c>
      <c r="UXZ33" s="149"/>
      <c r="UYA33" s="149">
        <v>500</v>
      </c>
      <c r="UYB33" s="151" t="s">
        <v>460</v>
      </c>
      <c r="UYC33" s="168" t="s">
        <v>127</v>
      </c>
      <c r="UYD33" s="149"/>
      <c r="UYE33" s="149">
        <v>500</v>
      </c>
      <c r="UYF33" s="151" t="s">
        <v>460</v>
      </c>
      <c r="UYG33" s="168" t="s">
        <v>127</v>
      </c>
      <c r="UYH33" s="149"/>
      <c r="UYI33" s="149">
        <v>500</v>
      </c>
      <c r="UYJ33" s="151" t="s">
        <v>460</v>
      </c>
      <c r="UYK33" s="168" t="s">
        <v>127</v>
      </c>
      <c r="UYL33" s="149"/>
      <c r="UYM33" s="149">
        <v>500</v>
      </c>
      <c r="UYN33" s="151" t="s">
        <v>460</v>
      </c>
      <c r="UYO33" s="168" t="s">
        <v>127</v>
      </c>
      <c r="UYP33" s="149"/>
      <c r="UYQ33" s="149">
        <v>500</v>
      </c>
      <c r="UYR33" s="151" t="s">
        <v>460</v>
      </c>
      <c r="UYS33" s="168" t="s">
        <v>127</v>
      </c>
      <c r="UYT33" s="149"/>
      <c r="UYU33" s="149">
        <v>500</v>
      </c>
      <c r="UYV33" s="151" t="s">
        <v>460</v>
      </c>
      <c r="UYW33" s="168" t="s">
        <v>127</v>
      </c>
      <c r="UYX33" s="149"/>
      <c r="UYY33" s="149">
        <v>500</v>
      </c>
      <c r="UYZ33" s="151" t="s">
        <v>460</v>
      </c>
      <c r="UZA33" s="168" t="s">
        <v>127</v>
      </c>
      <c r="UZB33" s="149"/>
      <c r="UZC33" s="149">
        <v>500</v>
      </c>
      <c r="UZD33" s="151" t="s">
        <v>460</v>
      </c>
      <c r="UZE33" s="168" t="s">
        <v>127</v>
      </c>
      <c r="UZF33" s="149"/>
      <c r="UZG33" s="149">
        <v>500</v>
      </c>
      <c r="UZH33" s="151" t="s">
        <v>460</v>
      </c>
      <c r="UZI33" s="168" t="s">
        <v>127</v>
      </c>
      <c r="UZJ33" s="149"/>
      <c r="UZK33" s="149">
        <v>500</v>
      </c>
      <c r="UZL33" s="151" t="s">
        <v>460</v>
      </c>
      <c r="UZM33" s="168" t="s">
        <v>127</v>
      </c>
      <c r="UZN33" s="149"/>
      <c r="UZO33" s="149">
        <v>500</v>
      </c>
      <c r="UZP33" s="151" t="s">
        <v>460</v>
      </c>
      <c r="UZQ33" s="168" t="s">
        <v>127</v>
      </c>
      <c r="UZR33" s="149"/>
      <c r="UZS33" s="149">
        <v>500</v>
      </c>
      <c r="UZT33" s="151" t="s">
        <v>460</v>
      </c>
      <c r="UZU33" s="168" t="s">
        <v>127</v>
      </c>
      <c r="UZV33" s="149"/>
      <c r="UZW33" s="149">
        <v>500</v>
      </c>
      <c r="UZX33" s="151" t="s">
        <v>460</v>
      </c>
      <c r="UZY33" s="168" t="s">
        <v>127</v>
      </c>
      <c r="UZZ33" s="149"/>
      <c r="VAA33" s="149">
        <v>500</v>
      </c>
      <c r="VAB33" s="151" t="s">
        <v>460</v>
      </c>
      <c r="VAC33" s="168" t="s">
        <v>127</v>
      </c>
      <c r="VAD33" s="149"/>
      <c r="VAE33" s="149">
        <v>500</v>
      </c>
      <c r="VAF33" s="151" t="s">
        <v>460</v>
      </c>
      <c r="VAG33" s="168" t="s">
        <v>127</v>
      </c>
      <c r="VAH33" s="149"/>
      <c r="VAI33" s="149">
        <v>500</v>
      </c>
      <c r="VAJ33" s="151" t="s">
        <v>460</v>
      </c>
      <c r="VAK33" s="168" t="s">
        <v>127</v>
      </c>
      <c r="VAL33" s="149"/>
      <c r="VAM33" s="149">
        <v>500</v>
      </c>
      <c r="VAN33" s="151" t="s">
        <v>460</v>
      </c>
      <c r="VAO33" s="168" t="s">
        <v>127</v>
      </c>
      <c r="VAP33" s="149"/>
      <c r="VAQ33" s="149">
        <v>500</v>
      </c>
      <c r="VAR33" s="151" t="s">
        <v>460</v>
      </c>
      <c r="VAS33" s="168" t="s">
        <v>127</v>
      </c>
      <c r="VAT33" s="149"/>
      <c r="VAU33" s="149">
        <v>500</v>
      </c>
      <c r="VAV33" s="151" t="s">
        <v>460</v>
      </c>
      <c r="VAW33" s="168" t="s">
        <v>127</v>
      </c>
      <c r="VAX33" s="149"/>
      <c r="VAY33" s="149">
        <v>500</v>
      </c>
      <c r="VAZ33" s="151" t="s">
        <v>460</v>
      </c>
      <c r="VBA33" s="168" t="s">
        <v>127</v>
      </c>
      <c r="VBB33" s="149"/>
      <c r="VBC33" s="149">
        <v>500</v>
      </c>
      <c r="VBD33" s="151" t="s">
        <v>460</v>
      </c>
      <c r="VBE33" s="168" t="s">
        <v>127</v>
      </c>
      <c r="VBF33" s="149"/>
      <c r="VBG33" s="149">
        <v>500</v>
      </c>
      <c r="VBH33" s="151" t="s">
        <v>460</v>
      </c>
      <c r="VBI33" s="168" t="s">
        <v>127</v>
      </c>
      <c r="VBJ33" s="149"/>
      <c r="VBK33" s="149">
        <v>500</v>
      </c>
      <c r="VBL33" s="151" t="s">
        <v>460</v>
      </c>
      <c r="VBM33" s="168" t="s">
        <v>127</v>
      </c>
      <c r="VBN33" s="149"/>
      <c r="VBO33" s="149">
        <v>500</v>
      </c>
      <c r="VBP33" s="151" t="s">
        <v>460</v>
      </c>
      <c r="VBQ33" s="168" t="s">
        <v>127</v>
      </c>
      <c r="VBR33" s="149"/>
      <c r="VBS33" s="149">
        <v>500</v>
      </c>
      <c r="VBT33" s="151" t="s">
        <v>460</v>
      </c>
      <c r="VBU33" s="168" t="s">
        <v>127</v>
      </c>
      <c r="VBV33" s="149"/>
      <c r="VBW33" s="149">
        <v>500</v>
      </c>
      <c r="VBX33" s="151" t="s">
        <v>460</v>
      </c>
      <c r="VBY33" s="168" t="s">
        <v>127</v>
      </c>
      <c r="VBZ33" s="149"/>
      <c r="VCA33" s="149">
        <v>500</v>
      </c>
      <c r="VCB33" s="151" t="s">
        <v>460</v>
      </c>
      <c r="VCC33" s="168" t="s">
        <v>127</v>
      </c>
      <c r="VCD33" s="149"/>
      <c r="VCE33" s="149">
        <v>500</v>
      </c>
      <c r="VCF33" s="151" t="s">
        <v>460</v>
      </c>
      <c r="VCG33" s="168" t="s">
        <v>127</v>
      </c>
      <c r="VCH33" s="149"/>
      <c r="VCI33" s="149">
        <v>500</v>
      </c>
      <c r="VCJ33" s="151" t="s">
        <v>460</v>
      </c>
      <c r="VCK33" s="168" t="s">
        <v>127</v>
      </c>
      <c r="VCL33" s="149"/>
      <c r="VCM33" s="149">
        <v>500</v>
      </c>
      <c r="VCN33" s="151" t="s">
        <v>460</v>
      </c>
      <c r="VCO33" s="168" t="s">
        <v>127</v>
      </c>
      <c r="VCP33" s="149"/>
      <c r="VCQ33" s="149">
        <v>500</v>
      </c>
      <c r="VCR33" s="151" t="s">
        <v>460</v>
      </c>
      <c r="VCS33" s="168" t="s">
        <v>127</v>
      </c>
      <c r="VCT33" s="149"/>
      <c r="VCU33" s="149">
        <v>500</v>
      </c>
      <c r="VCV33" s="151" t="s">
        <v>460</v>
      </c>
      <c r="VCW33" s="168" t="s">
        <v>127</v>
      </c>
      <c r="VCX33" s="149"/>
      <c r="VCY33" s="149">
        <v>500</v>
      </c>
      <c r="VCZ33" s="151" t="s">
        <v>460</v>
      </c>
      <c r="VDA33" s="168" t="s">
        <v>127</v>
      </c>
      <c r="VDB33" s="149"/>
      <c r="VDC33" s="149">
        <v>500</v>
      </c>
      <c r="VDD33" s="151" t="s">
        <v>460</v>
      </c>
      <c r="VDE33" s="168" t="s">
        <v>127</v>
      </c>
      <c r="VDF33" s="149"/>
      <c r="VDG33" s="149">
        <v>500</v>
      </c>
      <c r="VDH33" s="151" t="s">
        <v>460</v>
      </c>
      <c r="VDI33" s="168" t="s">
        <v>127</v>
      </c>
      <c r="VDJ33" s="149"/>
      <c r="VDK33" s="149">
        <v>500</v>
      </c>
      <c r="VDL33" s="151" t="s">
        <v>460</v>
      </c>
      <c r="VDM33" s="168" t="s">
        <v>127</v>
      </c>
      <c r="VDN33" s="149"/>
      <c r="VDO33" s="149">
        <v>500</v>
      </c>
      <c r="VDP33" s="151" t="s">
        <v>460</v>
      </c>
      <c r="VDQ33" s="168" t="s">
        <v>127</v>
      </c>
      <c r="VDR33" s="149"/>
      <c r="VDS33" s="149">
        <v>500</v>
      </c>
      <c r="VDT33" s="151" t="s">
        <v>460</v>
      </c>
      <c r="VDU33" s="168" t="s">
        <v>127</v>
      </c>
      <c r="VDV33" s="149"/>
      <c r="VDW33" s="149">
        <v>500</v>
      </c>
      <c r="VDX33" s="151" t="s">
        <v>460</v>
      </c>
      <c r="VDY33" s="168" t="s">
        <v>127</v>
      </c>
      <c r="VDZ33" s="149"/>
      <c r="VEA33" s="149">
        <v>500</v>
      </c>
      <c r="VEB33" s="151" t="s">
        <v>460</v>
      </c>
      <c r="VEC33" s="168" t="s">
        <v>127</v>
      </c>
      <c r="VED33" s="149"/>
      <c r="VEE33" s="149">
        <v>500</v>
      </c>
      <c r="VEF33" s="151" t="s">
        <v>460</v>
      </c>
      <c r="VEG33" s="168" t="s">
        <v>127</v>
      </c>
      <c r="VEH33" s="149"/>
      <c r="VEI33" s="149">
        <v>500</v>
      </c>
      <c r="VEJ33" s="151" t="s">
        <v>460</v>
      </c>
      <c r="VEK33" s="168" t="s">
        <v>127</v>
      </c>
      <c r="VEL33" s="149"/>
      <c r="VEM33" s="149">
        <v>500</v>
      </c>
      <c r="VEN33" s="151" t="s">
        <v>460</v>
      </c>
      <c r="VEO33" s="168" t="s">
        <v>127</v>
      </c>
      <c r="VEP33" s="149"/>
      <c r="VEQ33" s="149">
        <v>500</v>
      </c>
      <c r="VER33" s="151" t="s">
        <v>460</v>
      </c>
      <c r="VES33" s="168" t="s">
        <v>127</v>
      </c>
      <c r="VET33" s="149"/>
      <c r="VEU33" s="149">
        <v>500</v>
      </c>
      <c r="VEV33" s="151" t="s">
        <v>460</v>
      </c>
      <c r="VEW33" s="168" t="s">
        <v>127</v>
      </c>
      <c r="VEX33" s="149"/>
      <c r="VEY33" s="149">
        <v>500</v>
      </c>
      <c r="VEZ33" s="151" t="s">
        <v>460</v>
      </c>
      <c r="VFA33" s="168" t="s">
        <v>127</v>
      </c>
      <c r="VFB33" s="149"/>
      <c r="VFC33" s="149">
        <v>500</v>
      </c>
      <c r="VFD33" s="151" t="s">
        <v>460</v>
      </c>
      <c r="VFE33" s="168" t="s">
        <v>127</v>
      </c>
      <c r="VFF33" s="149"/>
      <c r="VFG33" s="149">
        <v>500</v>
      </c>
      <c r="VFH33" s="151" t="s">
        <v>460</v>
      </c>
      <c r="VFI33" s="168" t="s">
        <v>127</v>
      </c>
      <c r="VFJ33" s="149"/>
      <c r="VFK33" s="149">
        <v>500</v>
      </c>
      <c r="VFL33" s="151" t="s">
        <v>460</v>
      </c>
      <c r="VFM33" s="168" t="s">
        <v>127</v>
      </c>
      <c r="VFN33" s="149"/>
      <c r="VFO33" s="149">
        <v>500</v>
      </c>
      <c r="VFP33" s="151" t="s">
        <v>460</v>
      </c>
      <c r="VFQ33" s="168" t="s">
        <v>127</v>
      </c>
      <c r="VFR33" s="149"/>
      <c r="VFS33" s="149">
        <v>500</v>
      </c>
      <c r="VFT33" s="151" t="s">
        <v>460</v>
      </c>
      <c r="VFU33" s="168" t="s">
        <v>127</v>
      </c>
      <c r="VFV33" s="149"/>
      <c r="VFW33" s="149">
        <v>500</v>
      </c>
      <c r="VFX33" s="151" t="s">
        <v>460</v>
      </c>
      <c r="VFY33" s="168" t="s">
        <v>127</v>
      </c>
      <c r="VFZ33" s="149"/>
      <c r="VGA33" s="149">
        <v>500</v>
      </c>
      <c r="VGB33" s="151" t="s">
        <v>460</v>
      </c>
      <c r="VGC33" s="168" t="s">
        <v>127</v>
      </c>
      <c r="VGD33" s="149"/>
      <c r="VGE33" s="149">
        <v>500</v>
      </c>
      <c r="VGF33" s="151" t="s">
        <v>460</v>
      </c>
      <c r="VGG33" s="168" t="s">
        <v>127</v>
      </c>
      <c r="VGH33" s="149"/>
      <c r="VGI33" s="149">
        <v>500</v>
      </c>
      <c r="VGJ33" s="151" t="s">
        <v>460</v>
      </c>
      <c r="VGK33" s="168" t="s">
        <v>127</v>
      </c>
      <c r="VGL33" s="149"/>
      <c r="VGM33" s="149">
        <v>500</v>
      </c>
      <c r="VGN33" s="151" t="s">
        <v>460</v>
      </c>
      <c r="VGO33" s="168" t="s">
        <v>127</v>
      </c>
      <c r="VGP33" s="149"/>
      <c r="VGQ33" s="149">
        <v>500</v>
      </c>
      <c r="VGR33" s="151" t="s">
        <v>460</v>
      </c>
      <c r="VGS33" s="168" t="s">
        <v>127</v>
      </c>
      <c r="VGT33" s="149"/>
      <c r="VGU33" s="149">
        <v>500</v>
      </c>
      <c r="VGV33" s="151" t="s">
        <v>460</v>
      </c>
      <c r="VGW33" s="168" t="s">
        <v>127</v>
      </c>
      <c r="VGX33" s="149"/>
      <c r="VGY33" s="149">
        <v>500</v>
      </c>
      <c r="VGZ33" s="151" t="s">
        <v>460</v>
      </c>
      <c r="VHA33" s="168" t="s">
        <v>127</v>
      </c>
      <c r="VHB33" s="149"/>
      <c r="VHC33" s="149">
        <v>500</v>
      </c>
      <c r="VHD33" s="151" t="s">
        <v>460</v>
      </c>
      <c r="VHE33" s="168" t="s">
        <v>127</v>
      </c>
      <c r="VHF33" s="149"/>
      <c r="VHG33" s="149">
        <v>500</v>
      </c>
      <c r="VHH33" s="151" t="s">
        <v>460</v>
      </c>
      <c r="VHI33" s="168" t="s">
        <v>127</v>
      </c>
      <c r="VHJ33" s="149"/>
      <c r="VHK33" s="149">
        <v>500</v>
      </c>
      <c r="VHL33" s="151" t="s">
        <v>460</v>
      </c>
      <c r="VHM33" s="168" t="s">
        <v>127</v>
      </c>
      <c r="VHN33" s="149"/>
      <c r="VHO33" s="149">
        <v>500</v>
      </c>
      <c r="VHP33" s="151" t="s">
        <v>460</v>
      </c>
      <c r="VHQ33" s="168" t="s">
        <v>127</v>
      </c>
      <c r="VHR33" s="149"/>
      <c r="VHS33" s="149">
        <v>500</v>
      </c>
      <c r="VHT33" s="151" t="s">
        <v>460</v>
      </c>
      <c r="VHU33" s="168" t="s">
        <v>127</v>
      </c>
      <c r="VHV33" s="149"/>
      <c r="VHW33" s="149">
        <v>500</v>
      </c>
      <c r="VHX33" s="151" t="s">
        <v>460</v>
      </c>
      <c r="VHY33" s="168" t="s">
        <v>127</v>
      </c>
      <c r="VHZ33" s="149"/>
      <c r="VIA33" s="149">
        <v>500</v>
      </c>
      <c r="VIB33" s="151" t="s">
        <v>460</v>
      </c>
      <c r="VIC33" s="168" t="s">
        <v>127</v>
      </c>
      <c r="VID33" s="149"/>
      <c r="VIE33" s="149">
        <v>500</v>
      </c>
      <c r="VIF33" s="151" t="s">
        <v>460</v>
      </c>
      <c r="VIG33" s="168" t="s">
        <v>127</v>
      </c>
      <c r="VIH33" s="149"/>
      <c r="VII33" s="149">
        <v>500</v>
      </c>
      <c r="VIJ33" s="151" t="s">
        <v>460</v>
      </c>
      <c r="VIK33" s="168" t="s">
        <v>127</v>
      </c>
      <c r="VIL33" s="149"/>
      <c r="VIM33" s="149">
        <v>500</v>
      </c>
      <c r="VIN33" s="151" t="s">
        <v>460</v>
      </c>
      <c r="VIO33" s="168" t="s">
        <v>127</v>
      </c>
      <c r="VIP33" s="149"/>
      <c r="VIQ33" s="149">
        <v>500</v>
      </c>
      <c r="VIR33" s="151" t="s">
        <v>460</v>
      </c>
      <c r="VIS33" s="168" t="s">
        <v>127</v>
      </c>
      <c r="VIT33" s="149"/>
      <c r="VIU33" s="149">
        <v>500</v>
      </c>
      <c r="VIV33" s="151" t="s">
        <v>460</v>
      </c>
      <c r="VIW33" s="168" t="s">
        <v>127</v>
      </c>
      <c r="VIX33" s="149"/>
      <c r="VIY33" s="149">
        <v>500</v>
      </c>
      <c r="VIZ33" s="151" t="s">
        <v>460</v>
      </c>
      <c r="VJA33" s="168" t="s">
        <v>127</v>
      </c>
      <c r="VJB33" s="149"/>
      <c r="VJC33" s="149">
        <v>500</v>
      </c>
      <c r="VJD33" s="151" t="s">
        <v>460</v>
      </c>
      <c r="VJE33" s="168" t="s">
        <v>127</v>
      </c>
      <c r="VJF33" s="149"/>
      <c r="VJG33" s="149">
        <v>500</v>
      </c>
      <c r="VJH33" s="151" t="s">
        <v>460</v>
      </c>
      <c r="VJI33" s="168" t="s">
        <v>127</v>
      </c>
      <c r="VJJ33" s="149"/>
      <c r="VJK33" s="149">
        <v>500</v>
      </c>
      <c r="VJL33" s="151" t="s">
        <v>460</v>
      </c>
      <c r="VJM33" s="168" t="s">
        <v>127</v>
      </c>
      <c r="VJN33" s="149"/>
      <c r="VJO33" s="149">
        <v>500</v>
      </c>
      <c r="VJP33" s="151" t="s">
        <v>460</v>
      </c>
      <c r="VJQ33" s="168" t="s">
        <v>127</v>
      </c>
      <c r="VJR33" s="149"/>
      <c r="VJS33" s="149">
        <v>500</v>
      </c>
      <c r="VJT33" s="151" t="s">
        <v>460</v>
      </c>
      <c r="VJU33" s="168" t="s">
        <v>127</v>
      </c>
      <c r="VJV33" s="149"/>
      <c r="VJW33" s="149">
        <v>500</v>
      </c>
      <c r="VJX33" s="151" t="s">
        <v>460</v>
      </c>
      <c r="VJY33" s="168" t="s">
        <v>127</v>
      </c>
      <c r="VJZ33" s="149"/>
      <c r="VKA33" s="149">
        <v>500</v>
      </c>
      <c r="VKB33" s="151" t="s">
        <v>460</v>
      </c>
      <c r="VKC33" s="168" t="s">
        <v>127</v>
      </c>
      <c r="VKD33" s="149"/>
      <c r="VKE33" s="149">
        <v>500</v>
      </c>
      <c r="VKF33" s="151" t="s">
        <v>460</v>
      </c>
      <c r="VKG33" s="168" t="s">
        <v>127</v>
      </c>
      <c r="VKH33" s="149"/>
      <c r="VKI33" s="149">
        <v>500</v>
      </c>
      <c r="VKJ33" s="151" t="s">
        <v>460</v>
      </c>
      <c r="VKK33" s="168" t="s">
        <v>127</v>
      </c>
      <c r="VKL33" s="149"/>
      <c r="VKM33" s="149">
        <v>500</v>
      </c>
      <c r="VKN33" s="151" t="s">
        <v>460</v>
      </c>
      <c r="VKO33" s="168" t="s">
        <v>127</v>
      </c>
      <c r="VKP33" s="149"/>
      <c r="VKQ33" s="149">
        <v>500</v>
      </c>
      <c r="VKR33" s="151" t="s">
        <v>460</v>
      </c>
      <c r="VKS33" s="168" t="s">
        <v>127</v>
      </c>
      <c r="VKT33" s="149"/>
      <c r="VKU33" s="149">
        <v>500</v>
      </c>
      <c r="VKV33" s="151" t="s">
        <v>460</v>
      </c>
      <c r="VKW33" s="168" t="s">
        <v>127</v>
      </c>
      <c r="VKX33" s="149"/>
      <c r="VKY33" s="149">
        <v>500</v>
      </c>
      <c r="VKZ33" s="151" t="s">
        <v>460</v>
      </c>
      <c r="VLA33" s="168" t="s">
        <v>127</v>
      </c>
      <c r="VLB33" s="149"/>
      <c r="VLC33" s="149">
        <v>500</v>
      </c>
      <c r="VLD33" s="151" t="s">
        <v>460</v>
      </c>
      <c r="VLE33" s="168" t="s">
        <v>127</v>
      </c>
      <c r="VLF33" s="149"/>
      <c r="VLG33" s="149">
        <v>500</v>
      </c>
      <c r="VLH33" s="151" t="s">
        <v>460</v>
      </c>
      <c r="VLI33" s="168" t="s">
        <v>127</v>
      </c>
      <c r="VLJ33" s="149"/>
      <c r="VLK33" s="149">
        <v>500</v>
      </c>
      <c r="VLL33" s="151" t="s">
        <v>460</v>
      </c>
      <c r="VLM33" s="168" t="s">
        <v>127</v>
      </c>
      <c r="VLN33" s="149"/>
      <c r="VLO33" s="149">
        <v>500</v>
      </c>
      <c r="VLP33" s="151" t="s">
        <v>460</v>
      </c>
      <c r="VLQ33" s="168" t="s">
        <v>127</v>
      </c>
      <c r="VLR33" s="149"/>
      <c r="VLS33" s="149">
        <v>500</v>
      </c>
      <c r="VLT33" s="151" t="s">
        <v>460</v>
      </c>
      <c r="VLU33" s="168" t="s">
        <v>127</v>
      </c>
      <c r="VLV33" s="149"/>
      <c r="VLW33" s="149">
        <v>500</v>
      </c>
      <c r="VLX33" s="151" t="s">
        <v>460</v>
      </c>
      <c r="VLY33" s="168" t="s">
        <v>127</v>
      </c>
      <c r="VLZ33" s="149"/>
      <c r="VMA33" s="149">
        <v>500</v>
      </c>
      <c r="VMB33" s="151" t="s">
        <v>460</v>
      </c>
      <c r="VMC33" s="168" t="s">
        <v>127</v>
      </c>
      <c r="VMD33" s="149"/>
      <c r="VME33" s="149">
        <v>500</v>
      </c>
      <c r="VMF33" s="151" t="s">
        <v>460</v>
      </c>
      <c r="VMG33" s="168" t="s">
        <v>127</v>
      </c>
      <c r="VMH33" s="149"/>
      <c r="VMI33" s="149">
        <v>500</v>
      </c>
      <c r="VMJ33" s="151" t="s">
        <v>460</v>
      </c>
      <c r="VMK33" s="168" t="s">
        <v>127</v>
      </c>
      <c r="VML33" s="149"/>
      <c r="VMM33" s="149">
        <v>500</v>
      </c>
      <c r="VMN33" s="151" t="s">
        <v>460</v>
      </c>
      <c r="VMO33" s="168" t="s">
        <v>127</v>
      </c>
      <c r="VMP33" s="149"/>
      <c r="VMQ33" s="149">
        <v>500</v>
      </c>
      <c r="VMR33" s="151" t="s">
        <v>460</v>
      </c>
      <c r="VMS33" s="168" t="s">
        <v>127</v>
      </c>
      <c r="VMT33" s="149"/>
      <c r="VMU33" s="149">
        <v>500</v>
      </c>
      <c r="VMV33" s="151" t="s">
        <v>460</v>
      </c>
      <c r="VMW33" s="168" t="s">
        <v>127</v>
      </c>
      <c r="VMX33" s="149"/>
      <c r="VMY33" s="149">
        <v>500</v>
      </c>
      <c r="VMZ33" s="151" t="s">
        <v>460</v>
      </c>
      <c r="VNA33" s="168" t="s">
        <v>127</v>
      </c>
      <c r="VNB33" s="149"/>
      <c r="VNC33" s="149">
        <v>500</v>
      </c>
      <c r="VND33" s="151" t="s">
        <v>460</v>
      </c>
      <c r="VNE33" s="168" t="s">
        <v>127</v>
      </c>
      <c r="VNF33" s="149"/>
      <c r="VNG33" s="149">
        <v>500</v>
      </c>
      <c r="VNH33" s="151" t="s">
        <v>460</v>
      </c>
      <c r="VNI33" s="168" t="s">
        <v>127</v>
      </c>
      <c r="VNJ33" s="149"/>
      <c r="VNK33" s="149">
        <v>500</v>
      </c>
      <c r="VNL33" s="151" t="s">
        <v>460</v>
      </c>
      <c r="VNM33" s="168" t="s">
        <v>127</v>
      </c>
      <c r="VNN33" s="149"/>
      <c r="VNO33" s="149">
        <v>500</v>
      </c>
      <c r="VNP33" s="151" t="s">
        <v>460</v>
      </c>
      <c r="VNQ33" s="168" t="s">
        <v>127</v>
      </c>
      <c r="VNR33" s="149"/>
      <c r="VNS33" s="149">
        <v>500</v>
      </c>
      <c r="VNT33" s="151" t="s">
        <v>460</v>
      </c>
      <c r="VNU33" s="168" t="s">
        <v>127</v>
      </c>
      <c r="VNV33" s="149"/>
      <c r="VNW33" s="149">
        <v>500</v>
      </c>
      <c r="VNX33" s="151" t="s">
        <v>460</v>
      </c>
      <c r="VNY33" s="168" t="s">
        <v>127</v>
      </c>
      <c r="VNZ33" s="149"/>
      <c r="VOA33" s="149">
        <v>500</v>
      </c>
      <c r="VOB33" s="151" t="s">
        <v>460</v>
      </c>
      <c r="VOC33" s="168" t="s">
        <v>127</v>
      </c>
      <c r="VOD33" s="149"/>
      <c r="VOE33" s="149">
        <v>500</v>
      </c>
      <c r="VOF33" s="151" t="s">
        <v>460</v>
      </c>
      <c r="VOG33" s="168" t="s">
        <v>127</v>
      </c>
      <c r="VOH33" s="149"/>
      <c r="VOI33" s="149">
        <v>500</v>
      </c>
      <c r="VOJ33" s="151" t="s">
        <v>460</v>
      </c>
      <c r="VOK33" s="168" t="s">
        <v>127</v>
      </c>
      <c r="VOL33" s="149"/>
      <c r="VOM33" s="149">
        <v>500</v>
      </c>
      <c r="VON33" s="151" t="s">
        <v>460</v>
      </c>
      <c r="VOO33" s="168" t="s">
        <v>127</v>
      </c>
      <c r="VOP33" s="149"/>
      <c r="VOQ33" s="149">
        <v>500</v>
      </c>
      <c r="VOR33" s="151" t="s">
        <v>460</v>
      </c>
      <c r="VOS33" s="168" t="s">
        <v>127</v>
      </c>
      <c r="VOT33" s="149"/>
      <c r="VOU33" s="149">
        <v>500</v>
      </c>
      <c r="VOV33" s="151" t="s">
        <v>460</v>
      </c>
      <c r="VOW33" s="168" t="s">
        <v>127</v>
      </c>
      <c r="VOX33" s="149"/>
      <c r="VOY33" s="149">
        <v>500</v>
      </c>
      <c r="VOZ33" s="151" t="s">
        <v>460</v>
      </c>
      <c r="VPA33" s="168" t="s">
        <v>127</v>
      </c>
      <c r="VPB33" s="149"/>
      <c r="VPC33" s="149">
        <v>500</v>
      </c>
      <c r="VPD33" s="151" t="s">
        <v>460</v>
      </c>
      <c r="VPE33" s="168" t="s">
        <v>127</v>
      </c>
      <c r="VPF33" s="149"/>
      <c r="VPG33" s="149">
        <v>500</v>
      </c>
      <c r="VPH33" s="151" t="s">
        <v>460</v>
      </c>
      <c r="VPI33" s="168" t="s">
        <v>127</v>
      </c>
      <c r="VPJ33" s="149"/>
      <c r="VPK33" s="149">
        <v>500</v>
      </c>
      <c r="VPL33" s="151" t="s">
        <v>460</v>
      </c>
      <c r="VPM33" s="168" t="s">
        <v>127</v>
      </c>
      <c r="VPN33" s="149"/>
      <c r="VPO33" s="149">
        <v>500</v>
      </c>
      <c r="VPP33" s="151" t="s">
        <v>460</v>
      </c>
      <c r="VPQ33" s="168" t="s">
        <v>127</v>
      </c>
      <c r="VPR33" s="149"/>
      <c r="VPS33" s="149">
        <v>500</v>
      </c>
      <c r="VPT33" s="151" t="s">
        <v>460</v>
      </c>
      <c r="VPU33" s="168" t="s">
        <v>127</v>
      </c>
      <c r="VPV33" s="149"/>
      <c r="VPW33" s="149">
        <v>500</v>
      </c>
      <c r="VPX33" s="151" t="s">
        <v>460</v>
      </c>
      <c r="VPY33" s="168" t="s">
        <v>127</v>
      </c>
      <c r="VPZ33" s="149"/>
      <c r="VQA33" s="149">
        <v>500</v>
      </c>
      <c r="VQB33" s="151" t="s">
        <v>460</v>
      </c>
      <c r="VQC33" s="168" t="s">
        <v>127</v>
      </c>
      <c r="VQD33" s="149"/>
      <c r="VQE33" s="149">
        <v>500</v>
      </c>
      <c r="VQF33" s="151" t="s">
        <v>460</v>
      </c>
      <c r="VQG33" s="168" t="s">
        <v>127</v>
      </c>
      <c r="VQH33" s="149"/>
      <c r="VQI33" s="149">
        <v>500</v>
      </c>
      <c r="VQJ33" s="151" t="s">
        <v>460</v>
      </c>
      <c r="VQK33" s="168" t="s">
        <v>127</v>
      </c>
      <c r="VQL33" s="149"/>
      <c r="VQM33" s="149">
        <v>500</v>
      </c>
      <c r="VQN33" s="151" t="s">
        <v>460</v>
      </c>
      <c r="VQO33" s="168" t="s">
        <v>127</v>
      </c>
      <c r="VQP33" s="149"/>
      <c r="VQQ33" s="149">
        <v>500</v>
      </c>
      <c r="VQR33" s="151" t="s">
        <v>460</v>
      </c>
      <c r="VQS33" s="168" t="s">
        <v>127</v>
      </c>
      <c r="VQT33" s="149"/>
      <c r="VQU33" s="149">
        <v>500</v>
      </c>
      <c r="VQV33" s="151" t="s">
        <v>460</v>
      </c>
      <c r="VQW33" s="168" t="s">
        <v>127</v>
      </c>
      <c r="VQX33" s="149"/>
      <c r="VQY33" s="149">
        <v>500</v>
      </c>
      <c r="VQZ33" s="151" t="s">
        <v>460</v>
      </c>
      <c r="VRA33" s="168" t="s">
        <v>127</v>
      </c>
      <c r="VRB33" s="149"/>
      <c r="VRC33" s="149">
        <v>500</v>
      </c>
      <c r="VRD33" s="151" t="s">
        <v>460</v>
      </c>
      <c r="VRE33" s="168" t="s">
        <v>127</v>
      </c>
      <c r="VRF33" s="149"/>
      <c r="VRG33" s="149">
        <v>500</v>
      </c>
      <c r="VRH33" s="151" t="s">
        <v>460</v>
      </c>
      <c r="VRI33" s="168" t="s">
        <v>127</v>
      </c>
      <c r="VRJ33" s="149"/>
      <c r="VRK33" s="149">
        <v>500</v>
      </c>
      <c r="VRL33" s="151" t="s">
        <v>460</v>
      </c>
      <c r="VRM33" s="168" t="s">
        <v>127</v>
      </c>
      <c r="VRN33" s="149"/>
      <c r="VRO33" s="149">
        <v>500</v>
      </c>
      <c r="VRP33" s="151" t="s">
        <v>460</v>
      </c>
      <c r="VRQ33" s="168" t="s">
        <v>127</v>
      </c>
      <c r="VRR33" s="149"/>
      <c r="VRS33" s="149">
        <v>500</v>
      </c>
      <c r="VRT33" s="151" t="s">
        <v>460</v>
      </c>
      <c r="VRU33" s="168" t="s">
        <v>127</v>
      </c>
      <c r="VRV33" s="149"/>
      <c r="VRW33" s="149">
        <v>500</v>
      </c>
      <c r="VRX33" s="151" t="s">
        <v>460</v>
      </c>
      <c r="VRY33" s="168" t="s">
        <v>127</v>
      </c>
      <c r="VRZ33" s="149"/>
      <c r="VSA33" s="149">
        <v>500</v>
      </c>
      <c r="VSB33" s="151" t="s">
        <v>460</v>
      </c>
      <c r="VSC33" s="168" t="s">
        <v>127</v>
      </c>
      <c r="VSD33" s="149"/>
      <c r="VSE33" s="149">
        <v>500</v>
      </c>
      <c r="VSF33" s="151" t="s">
        <v>460</v>
      </c>
      <c r="VSG33" s="168" t="s">
        <v>127</v>
      </c>
      <c r="VSH33" s="149"/>
      <c r="VSI33" s="149">
        <v>500</v>
      </c>
      <c r="VSJ33" s="151" t="s">
        <v>460</v>
      </c>
      <c r="VSK33" s="168" t="s">
        <v>127</v>
      </c>
      <c r="VSL33" s="149"/>
      <c r="VSM33" s="149">
        <v>500</v>
      </c>
      <c r="VSN33" s="151" t="s">
        <v>460</v>
      </c>
      <c r="VSO33" s="168" t="s">
        <v>127</v>
      </c>
      <c r="VSP33" s="149"/>
      <c r="VSQ33" s="149">
        <v>500</v>
      </c>
      <c r="VSR33" s="151" t="s">
        <v>460</v>
      </c>
      <c r="VSS33" s="168" t="s">
        <v>127</v>
      </c>
      <c r="VST33" s="149"/>
      <c r="VSU33" s="149">
        <v>500</v>
      </c>
      <c r="VSV33" s="151" t="s">
        <v>460</v>
      </c>
      <c r="VSW33" s="168" t="s">
        <v>127</v>
      </c>
      <c r="VSX33" s="149"/>
      <c r="VSY33" s="149">
        <v>500</v>
      </c>
      <c r="VSZ33" s="151" t="s">
        <v>460</v>
      </c>
      <c r="VTA33" s="168" t="s">
        <v>127</v>
      </c>
      <c r="VTB33" s="149"/>
      <c r="VTC33" s="149">
        <v>500</v>
      </c>
      <c r="VTD33" s="151" t="s">
        <v>460</v>
      </c>
      <c r="VTE33" s="168" t="s">
        <v>127</v>
      </c>
      <c r="VTF33" s="149"/>
      <c r="VTG33" s="149">
        <v>500</v>
      </c>
      <c r="VTH33" s="151" t="s">
        <v>460</v>
      </c>
      <c r="VTI33" s="168" t="s">
        <v>127</v>
      </c>
      <c r="VTJ33" s="149"/>
      <c r="VTK33" s="149">
        <v>500</v>
      </c>
      <c r="VTL33" s="151" t="s">
        <v>460</v>
      </c>
      <c r="VTM33" s="168" t="s">
        <v>127</v>
      </c>
      <c r="VTN33" s="149"/>
      <c r="VTO33" s="149">
        <v>500</v>
      </c>
      <c r="VTP33" s="151" t="s">
        <v>460</v>
      </c>
      <c r="VTQ33" s="168" t="s">
        <v>127</v>
      </c>
      <c r="VTR33" s="149"/>
      <c r="VTS33" s="149">
        <v>500</v>
      </c>
      <c r="VTT33" s="151" t="s">
        <v>460</v>
      </c>
      <c r="VTU33" s="168" t="s">
        <v>127</v>
      </c>
      <c r="VTV33" s="149"/>
      <c r="VTW33" s="149">
        <v>500</v>
      </c>
      <c r="VTX33" s="151" t="s">
        <v>460</v>
      </c>
      <c r="VTY33" s="168" t="s">
        <v>127</v>
      </c>
      <c r="VTZ33" s="149"/>
      <c r="VUA33" s="149">
        <v>500</v>
      </c>
      <c r="VUB33" s="151" t="s">
        <v>460</v>
      </c>
      <c r="VUC33" s="168" t="s">
        <v>127</v>
      </c>
      <c r="VUD33" s="149"/>
      <c r="VUE33" s="149">
        <v>500</v>
      </c>
      <c r="VUF33" s="151" t="s">
        <v>460</v>
      </c>
      <c r="VUG33" s="168" t="s">
        <v>127</v>
      </c>
      <c r="VUH33" s="149"/>
      <c r="VUI33" s="149">
        <v>500</v>
      </c>
      <c r="VUJ33" s="151" t="s">
        <v>460</v>
      </c>
      <c r="VUK33" s="168" t="s">
        <v>127</v>
      </c>
      <c r="VUL33" s="149"/>
      <c r="VUM33" s="149">
        <v>500</v>
      </c>
      <c r="VUN33" s="151" t="s">
        <v>460</v>
      </c>
      <c r="VUO33" s="168" t="s">
        <v>127</v>
      </c>
      <c r="VUP33" s="149"/>
      <c r="VUQ33" s="149">
        <v>500</v>
      </c>
      <c r="VUR33" s="151" t="s">
        <v>460</v>
      </c>
      <c r="VUS33" s="168" t="s">
        <v>127</v>
      </c>
      <c r="VUT33" s="149"/>
      <c r="VUU33" s="149">
        <v>500</v>
      </c>
      <c r="VUV33" s="151" t="s">
        <v>460</v>
      </c>
      <c r="VUW33" s="168" t="s">
        <v>127</v>
      </c>
      <c r="VUX33" s="149"/>
      <c r="VUY33" s="149">
        <v>500</v>
      </c>
      <c r="VUZ33" s="151" t="s">
        <v>460</v>
      </c>
      <c r="VVA33" s="168" t="s">
        <v>127</v>
      </c>
      <c r="VVB33" s="149"/>
      <c r="VVC33" s="149">
        <v>500</v>
      </c>
      <c r="VVD33" s="151" t="s">
        <v>460</v>
      </c>
      <c r="VVE33" s="168" t="s">
        <v>127</v>
      </c>
      <c r="VVF33" s="149"/>
      <c r="VVG33" s="149">
        <v>500</v>
      </c>
      <c r="VVH33" s="151" t="s">
        <v>460</v>
      </c>
      <c r="VVI33" s="168" t="s">
        <v>127</v>
      </c>
      <c r="VVJ33" s="149"/>
      <c r="VVK33" s="149">
        <v>500</v>
      </c>
      <c r="VVL33" s="151" t="s">
        <v>460</v>
      </c>
      <c r="VVM33" s="168" t="s">
        <v>127</v>
      </c>
      <c r="VVN33" s="149"/>
      <c r="VVO33" s="149">
        <v>500</v>
      </c>
      <c r="VVP33" s="151" t="s">
        <v>460</v>
      </c>
      <c r="VVQ33" s="168" t="s">
        <v>127</v>
      </c>
      <c r="VVR33" s="149"/>
      <c r="VVS33" s="149">
        <v>500</v>
      </c>
      <c r="VVT33" s="151" t="s">
        <v>460</v>
      </c>
      <c r="VVU33" s="168" t="s">
        <v>127</v>
      </c>
      <c r="VVV33" s="149"/>
      <c r="VVW33" s="149">
        <v>500</v>
      </c>
      <c r="VVX33" s="151" t="s">
        <v>460</v>
      </c>
      <c r="VVY33" s="168" t="s">
        <v>127</v>
      </c>
      <c r="VVZ33" s="149"/>
      <c r="VWA33" s="149">
        <v>500</v>
      </c>
      <c r="VWB33" s="151" t="s">
        <v>460</v>
      </c>
      <c r="VWC33" s="168" t="s">
        <v>127</v>
      </c>
      <c r="VWD33" s="149"/>
      <c r="VWE33" s="149">
        <v>500</v>
      </c>
      <c r="VWF33" s="151" t="s">
        <v>460</v>
      </c>
      <c r="VWG33" s="168" t="s">
        <v>127</v>
      </c>
      <c r="VWH33" s="149"/>
      <c r="VWI33" s="149">
        <v>500</v>
      </c>
      <c r="VWJ33" s="151" t="s">
        <v>460</v>
      </c>
      <c r="VWK33" s="168" t="s">
        <v>127</v>
      </c>
      <c r="VWL33" s="149"/>
      <c r="VWM33" s="149">
        <v>500</v>
      </c>
      <c r="VWN33" s="151" t="s">
        <v>460</v>
      </c>
      <c r="VWO33" s="168" t="s">
        <v>127</v>
      </c>
      <c r="VWP33" s="149"/>
      <c r="VWQ33" s="149">
        <v>500</v>
      </c>
      <c r="VWR33" s="151" t="s">
        <v>460</v>
      </c>
      <c r="VWS33" s="168" t="s">
        <v>127</v>
      </c>
      <c r="VWT33" s="149"/>
      <c r="VWU33" s="149">
        <v>500</v>
      </c>
      <c r="VWV33" s="151" t="s">
        <v>460</v>
      </c>
      <c r="VWW33" s="168" t="s">
        <v>127</v>
      </c>
      <c r="VWX33" s="149"/>
      <c r="VWY33" s="149">
        <v>500</v>
      </c>
      <c r="VWZ33" s="151" t="s">
        <v>460</v>
      </c>
      <c r="VXA33" s="168" t="s">
        <v>127</v>
      </c>
      <c r="VXB33" s="149"/>
      <c r="VXC33" s="149">
        <v>500</v>
      </c>
      <c r="VXD33" s="151" t="s">
        <v>460</v>
      </c>
      <c r="VXE33" s="168" t="s">
        <v>127</v>
      </c>
      <c r="VXF33" s="149"/>
      <c r="VXG33" s="149">
        <v>500</v>
      </c>
      <c r="VXH33" s="151" t="s">
        <v>460</v>
      </c>
      <c r="VXI33" s="168" t="s">
        <v>127</v>
      </c>
      <c r="VXJ33" s="149"/>
      <c r="VXK33" s="149">
        <v>500</v>
      </c>
      <c r="VXL33" s="151" t="s">
        <v>460</v>
      </c>
      <c r="VXM33" s="168" t="s">
        <v>127</v>
      </c>
      <c r="VXN33" s="149"/>
      <c r="VXO33" s="149">
        <v>500</v>
      </c>
      <c r="VXP33" s="151" t="s">
        <v>460</v>
      </c>
      <c r="VXQ33" s="168" t="s">
        <v>127</v>
      </c>
      <c r="VXR33" s="149"/>
      <c r="VXS33" s="149">
        <v>500</v>
      </c>
      <c r="VXT33" s="151" t="s">
        <v>460</v>
      </c>
      <c r="VXU33" s="168" t="s">
        <v>127</v>
      </c>
      <c r="VXV33" s="149"/>
      <c r="VXW33" s="149">
        <v>500</v>
      </c>
      <c r="VXX33" s="151" t="s">
        <v>460</v>
      </c>
      <c r="VXY33" s="168" t="s">
        <v>127</v>
      </c>
      <c r="VXZ33" s="149"/>
      <c r="VYA33" s="149">
        <v>500</v>
      </c>
      <c r="VYB33" s="151" t="s">
        <v>460</v>
      </c>
      <c r="VYC33" s="168" t="s">
        <v>127</v>
      </c>
      <c r="VYD33" s="149"/>
      <c r="VYE33" s="149">
        <v>500</v>
      </c>
      <c r="VYF33" s="151" t="s">
        <v>460</v>
      </c>
      <c r="VYG33" s="168" t="s">
        <v>127</v>
      </c>
      <c r="VYH33" s="149"/>
      <c r="VYI33" s="149">
        <v>500</v>
      </c>
      <c r="VYJ33" s="151" t="s">
        <v>460</v>
      </c>
      <c r="VYK33" s="168" t="s">
        <v>127</v>
      </c>
      <c r="VYL33" s="149"/>
      <c r="VYM33" s="149">
        <v>500</v>
      </c>
      <c r="VYN33" s="151" t="s">
        <v>460</v>
      </c>
      <c r="VYO33" s="168" t="s">
        <v>127</v>
      </c>
      <c r="VYP33" s="149"/>
      <c r="VYQ33" s="149">
        <v>500</v>
      </c>
      <c r="VYR33" s="151" t="s">
        <v>460</v>
      </c>
      <c r="VYS33" s="168" t="s">
        <v>127</v>
      </c>
      <c r="VYT33" s="149"/>
      <c r="VYU33" s="149">
        <v>500</v>
      </c>
      <c r="VYV33" s="151" t="s">
        <v>460</v>
      </c>
      <c r="VYW33" s="168" t="s">
        <v>127</v>
      </c>
      <c r="VYX33" s="149"/>
      <c r="VYY33" s="149">
        <v>500</v>
      </c>
      <c r="VYZ33" s="151" t="s">
        <v>460</v>
      </c>
      <c r="VZA33" s="168" t="s">
        <v>127</v>
      </c>
      <c r="VZB33" s="149"/>
      <c r="VZC33" s="149">
        <v>500</v>
      </c>
      <c r="VZD33" s="151" t="s">
        <v>460</v>
      </c>
      <c r="VZE33" s="168" t="s">
        <v>127</v>
      </c>
      <c r="VZF33" s="149"/>
      <c r="VZG33" s="149">
        <v>500</v>
      </c>
      <c r="VZH33" s="151" t="s">
        <v>460</v>
      </c>
      <c r="VZI33" s="168" t="s">
        <v>127</v>
      </c>
      <c r="VZJ33" s="149"/>
      <c r="VZK33" s="149">
        <v>500</v>
      </c>
      <c r="VZL33" s="151" t="s">
        <v>460</v>
      </c>
      <c r="VZM33" s="168" t="s">
        <v>127</v>
      </c>
      <c r="VZN33" s="149"/>
      <c r="VZO33" s="149">
        <v>500</v>
      </c>
      <c r="VZP33" s="151" t="s">
        <v>460</v>
      </c>
      <c r="VZQ33" s="168" t="s">
        <v>127</v>
      </c>
      <c r="VZR33" s="149"/>
      <c r="VZS33" s="149">
        <v>500</v>
      </c>
      <c r="VZT33" s="151" t="s">
        <v>460</v>
      </c>
      <c r="VZU33" s="168" t="s">
        <v>127</v>
      </c>
      <c r="VZV33" s="149"/>
      <c r="VZW33" s="149">
        <v>500</v>
      </c>
      <c r="VZX33" s="151" t="s">
        <v>460</v>
      </c>
      <c r="VZY33" s="168" t="s">
        <v>127</v>
      </c>
      <c r="VZZ33" s="149"/>
      <c r="WAA33" s="149">
        <v>500</v>
      </c>
      <c r="WAB33" s="151" t="s">
        <v>460</v>
      </c>
      <c r="WAC33" s="168" t="s">
        <v>127</v>
      </c>
      <c r="WAD33" s="149"/>
      <c r="WAE33" s="149">
        <v>500</v>
      </c>
      <c r="WAF33" s="151" t="s">
        <v>460</v>
      </c>
      <c r="WAG33" s="168" t="s">
        <v>127</v>
      </c>
      <c r="WAH33" s="149"/>
      <c r="WAI33" s="149">
        <v>500</v>
      </c>
      <c r="WAJ33" s="151" t="s">
        <v>460</v>
      </c>
      <c r="WAK33" s="168" t="s">
        <v>127</v>
      </c>
      <c r="WAL33" s="149"/>
      <c r="WAM33" s="149">
        <v>500</v>
      </c>
      <c r="WAN33" s="151" t="s">
        <v>460</v>
      </c>
      <c r="WAO33" s="168" t="s">
        <v>127</v>
      </c>
      <c r="WAP33" s="149"/>
      <c r="WAQ33" s="149">
        <v>500</v>
      </c>
      <c r="WAR33" s="151" t="s">
        <v>460</v>
      </c>
      <c r="WAS33" s="168" t="s">
        <v>127</v>
      </c>
      <c r="WAT33" s="149"/>
      <c r="WAU33" s="149">
        <v>500</v>
      </c>
      <c r="WAV33" s="151" t="s">
        <v>460</v>
      </c>
      <c r="WAW33" s="168" t="s">
        <v>127</v>
      </c>
      <c r="WAX33" s="149"/>
      <c r="WAY33" s="149">
        <v>500</v>
      </c>
      <c r="WAZ33" s="151" t="s">
        <v>460</v>
      </c>
      <c r="WBA33" s="168" t="s">
        <v>127</v>
      </c>
      <c r="WBB33" s="149"/>
      <c r="WBC33" s="149">
        <v>500</v>
      </c>
      <c r="WBD33" s="151" t="s">
        <v>460</v>
      </c>
      <c r="WBE33" s="168" t="s">
        <v>127</v>
      </c>
      <c r="WBF33" s="149"/>
      <c r="WBG33" s="149">
        <v>500</v>
      </c>
      <c r="WBH33" s="151" t="s">
        <v>460</v>
      </c>
      <c r="WBI33" s="168" t="s">
        <v>127</v>
      </c>
      <c r="WBJ33" s="149"/>
      <c r="WBK33" s="149">
        <v>500</v>
      </c>
      <c r="WBL33" s="151" t="s">
        <v>460</v>
      </c>
      <c r="WBM33" s="168" t="s">
        <v>127</v>
      </c>
      <c r="WBN33" s="149"/>
      <c r="WBO33" s="149">
        <v>500</v>
      </c>
      <c r="WBP33" s="151" t="s">
        <v>460</v>
      </c>
      <c r="WBQ33" s="168" t="s">
        <v>127</v>
      </c>
      <c r="WBR33" s="149"/>
      <c r="WBS33" s="149">
        <v>500</v>
      </c>
      <c r="WBT33" s="151" t="s">
        <v>460</v>
      </c>
      <c r="WBU33" s="168" t="s">
        <v>127</v>
      </c>
      <c r="WBV33" s="149"/>
      <c r="WBW33" s="149">
        <v>500</v>
      </c>
      <c r="WBX33" s="151" t="s">
        <v>460</v>
      </c>
      <c r="WBY33" s="168" t="s">
        <v>127</v>
      </c>
      <c r="WBZ33" s="149"/>
      <c r="WCA33" s="149">
        <v>500</v>
      </c>
      <c r="WCB33" s="151" t="s">
        <v>460</v>
      </c>
      <c r="WCC33" s="168" t="s">
        <v>127</v>
      </c>
      <c r="WCD33" s="149"/>
      <c r="WCE33" s="149">
        <v>500</v>
      </c>
      <c r="WCF33" s="151" t="s">
        <v>460</v>
      </c>
      <c r="WCG33" s="168" t="s">
        <v>127</v>
      </c>
      <c r="WCH33" s="149"/>
      <c r="WCI33" s="149">
        <v>500</v>
      </c>
      <c r="WCJ33" s="151" t="s">
        <v>460</v>
      </c>
      <c r="WCK33" s="168" t="s">
        <v>127</v>
      </c>
      <c r="WCL33" s="149"/>
      <c r="WCM33" s="149">
        <v>500</v>
      </c>
      <c r="WCN33" s="151" t="s">
        <v>460</v>
      </c>
      <c r="WCO33" s="168" t="s">
        <v>127</v>
      </c>
      <c r="WCP33" s="149"/>
      <c r="WCQ33" s="149">
        <v>500</v>
      </c>
      <c r="WCR33" s="151" t="s">
        <v>460</v>
      </c>
      <c r="WCS33" s="168" t="s">
        <v>127</v>
      </c>
      <c r="WCT33" s="149"/>
      <c r="WCU33" s="149">
        <v>500</v>
      </c>
      <c r="WCV33" s="151" t="s">
        <v>460</v>
      </c>
      <c r="WCW33" s="168" t="s">
        <v>127</v>
      </c>
      <c r="WCX33" s="149"/>
      <c r="WCY33" s="149">
        <v>500</v>
      </c>
      <c r="WCZ33" s="151" t="s">
        <v>460</v>
      </c>
      <c r="WDA33" s="168" t="s">
        <v>127</v>
      </c>
      <c r="WDB33" s="149"/>
      <c r="WDC33" s="149">
        <v>500</v>
      </c>
      <c r="WDD33" s="151" t="s">
        <v>460</v>
      </c>
      <c r="WDE33" s="168" t="s">
        <v>127</v>
      </c>
      <c r="WDF33" s="149"/>
      <c r="WDG33" s="149">
        <v>500</v>
      </c>
      <c r="WDH33" s="151" t="s">
        <v>460</v>
      </c>
      <c r="WDI33" s="168" t="s">
        <v>127</v>
      </c>
      <c r="WDJ33" s="149"/>
      <c r="WDK33" s="149">
        <v>500</v>
      </c>
      <c r="WDL33" s="151" t="s">
        <v>460</v>
      </c>
      <c r="WDM33" s="168" t="s">
        <v>127</v>
      </c>
      <c r="WDN33" s="149"/>
      <c r="WDO33" s="149">
        <v>500</v>
      </c>
      <c r="WDP33" s="151" t="s">
        <v>460</v>
      </c>
      <c r="WDQ33" s="168" t="s">
        <v>127</v>
      </c>
      <c r="WDR33" s="149"/>
      <c r="WDS33" s="149">
        <v>500</v>
      </c>
      <c r="WDT33" s="151" t="s">
        <v>460</v>
      </c>
      <c r="WDU33" s="168" t="s">
        <v>127</v>
      </c>
      <c r="WDV33" s="149"/>
      <c r="WDW33" s="149">
        <v>500</v>
      </c>
      <c r="WDX33" s="151" t="s">
        <v>460</v>
      </c>
      <c r="WDY33" s="168" t="s">
        <v>127</v>
      </c>
      <c r="WDZ33" s="149"/>
      <c r="WEA33" s="149">
        <v>500</v>
      </c>
      <c r="WEB33" s="151" t="s">
        <v>460</v>
      </c>
      <c r="WEC33" s="168" t="s">
        <v>127</v>
      </c>
      <c r="WED33" s="149"/>
      <c r="WEE33" s="149">
        <v>500</v>
      </c>
      <c r="WEF33" s="151" t="s">
        <v>460</v>
      </c>
      <c r="WEG33" s="168" t="s">
        <v>127</v>
      </c>
      <c r="WEH33" s="149"/>
      <c r="WEI33" s="149">
        <v>500</v>
      </c>
      <c r="WEJ33" s="151" t="s">
        <v>460</v>
      </c>
      <c r="WEK33" s="168" t="s">
        <v>127</v>
      </c>
      <c r="WEL33" s="149"/>
      <c r="WEM33" s="149">
        <v>500</v>
      </c>
      <c r="WEN33" s="151" t="s">
        <v>460</v>
      </c>
      <c r="WEO33" s="168" t="s">
        <v>127</v>
      </c>
      <c r="WEP33" s="149"/>
      <c r="WEQ33" s="149">
        <v>500</v>
      </c>
      <c r="WER33" s="151" t="s">
        <v>460</v>
      </c>
      <c r="WES33" s="168" t="s">
        <v>127</v>
      </c>
      <c r="WET33" s="149"/>
      <c r="WEU33" s="149">
        <v>500</v>
      </c>
      <c r="WEV33" s="151" t="s">
        <v>460</v>
      </c>
      <c r="WEW33" s="168" t="s">
        <v>127</v>
      </c>
      <c r="WEX33" s="149"/>
      <c r="WEY33" s="149">
        <v>500</v>
      </c>
      <c r="WEZ33" s="151" t="s">
        <v>460</v>
      </c>
      <c r="WFA33" s="168" t="s">
        <v>127</v>
      </c>
      <c r="WFB33" s="149"/>
      <c r="WFC33" s="149">
        <v>500</v>
      </c>
      <c r="WFD33" s="151" t="s">
        <v>460</v>
      </c>
      <c r="WFE33" s="168" t="s">
        <v>127</v>
      </c>
      <c r="WFF33" s="149"/>
      <c r="WFG33" s="149">
        <v>500</v>
      </c>
      <c r="WFH33" s="151" t="s">
        <v>460</v>
      </c>
      <c r="WFI33" s="168" t="s">
        <v>127</v>
      </c>
      <c r="WFJ33" s="149"/>
      <c r="WFK33" s="149">
        <v>500</v>
      </c>
      <c r="WFL33" s="151" t="s">
        <v>460</v>
      </c>
      <c r="WFM33" s="168" t="s">
        <v>127</v>
      </c>
      <c r="WFN33" s="149"/>
      <c r="WFO33" s="149">
        <v>500</v>
      </c>
      <c r="WFP33" s="151" t="s">
        <v>460</v>
      </c>
      <c r="WFQ33" s="168" t="s">
        <v>127</v>
      </c>
      <c r="WFR33" s="149"/>
      <c r="WFS33" s="149">
        <v>500</v>
      </c>
      <c r="WFT33" s="151" t="s">
        <v>460</v>
      </c>
      <c r="WFU33" s="168" t="s">
        <v>127</v>
      </c>
      <c r="WFV33" s="149"/>
      <c r="WFW33" s="149">
        <v>500</v>
      </c>
      <c r="WFX33" s="151" t="s">
        <v>460</v>
      </c>
      <c r="WFY33" s="168" t="s">
        <v>127</v>
      </c>
      <c r="WFZ33" s="149"/>
      <c r="WGA33" s="149">
        <v>500</v>
      </c>
      <c r="WGB33" s="151" t="s">
        <v>460</v>
      </c>
      <c r="WGC33" s="168" t="s">
        <v>127</v>
      </c>
      <c r="WGD33" s="149"/>
      <c r="WGE33" s="149">
        <v>500</v>
      </c>
      <c r="WGF33" s="151" t="s">
        <v>460</v>
      </c>
      <c r="WGG33" s="168" t="s">
        <v>127</v>
      </c>
      <c r="WGH33" s="149"/>
      <c r="WGI33" s="149">
        <v>500</v>
      </c>
      <c r="WGJ33" s="151" t="s">
        <v>460</v>
      </c>
      <c r="WGK33" s="168" t="s">
        <v>127</v>
      </c>
      <c r="WGL33" s="149"/>
      <c r="WGM33" s="149">
        <v>500</v>
      </c>
      <c r="WGN33" s="151" t="s">
        <v>460</v>
      </c>
      <c r="WGO33" s="168" t="s">
        <v>127</v>
      </c>
      <c r="WGP33" s="149"/>
      <c r="WGQ33" s="149">
        <v>500</v>
      </c>
      <c r="WGR33" s="151" t="s">
        <v>460</v>
      </c>
      <c r="WGS33" s="168" t="s">
        <v>127</v>
      </c>
      <c r="WGT33" s="149"/>
      <c r="WGU33" s="149">
        <v>500</v>
      </c>
      <c r="WGV33" s="151" t="s">
        <v>460</v>
      </c>
      <c r="WGW33" s="168" t="s">
        <v>127</v>
      </c>
      <c r="WGX33" s="149"/>
      <c r="WGY33" s="149">
        <v>500</v>
      </c>
      <c r="WGZ33" s="151" t="s">
        <v>460</v>
      </c>
      <c r="WHA33" s="168" t="s">
        <v>127</v>
      </c>
      <c r="WHB33" s="149"/>
      <c r="WHC33" s="149">
        <v>500</v>
      </c>
      <c r="WHD33" s="151" t="s">
        <v>460</v>
      </c>
      <c r="WHE33" s="168" t="s">
        <v>127</v>
      </c>
      <c r="WHF33" s="149"/>
      <c r="WHG33" s="149">
        <v>500</v>
      </c>
      <c r="WHH33" s="151" t="s">
        <v>460</v>
      </c>
      <c r="WHI33" s="168" t="s">
        <v>127</v>
      </c>
      <c r="WHJ33" s="149"/>
      <c r="WHK33" s="149">
        <v>500</v>
      </c>
      <c r="WHL33" s="151" t="s">
        <v>460</v>
      </c>
      <c r="WHM33" s="168" t="s">
        <v>127</v>
      </c>
      <c r="WHN33" s="149"/>
      <c r="WHO33" s="149">
        <v>500</v>
      </c>
      <c r="WHP33" s="151" t="s">
        <v>460</v>
      </c>
      <c r="WHQ33" s="168" t="s">
        <v>127</v>
      </c>
      <c r="WHR33" s="149"/>
      <c r="WHS33" s="149">
        <v>500</v>
      </c>
      <c r="WHT33" s="151" t="s">
        <v>460</v>
      </c>
      <c r="WHU33" s="168" t="s">
        <v>127</v>
      </c>
      <c r="WHV33" s="149"/>
      <c r="WHW33" s="149">
        <v>500</v>
      </c>
      <c r="WHX33" s="151" t="s">
        <v>460</v>
      </c>
      <c r="WHY33" s="168" t="s">
        <v>127</v>
      </c>
      <c r="WHZ33" s="149"/>
      <c r="WIA33" s="149">
        <v>500</v>
      </c>
      <c r="WIB33" s="151" t="s">
        <v>460</v>
      </c>
      <c r="WIC33" s="168" t="s">
        <v>127</v>
      </c>
      <c r="WID33" s="149"/>
      <c r="WIE33" s="149">
        <v>500</v>
      </c>
      <c r="WIF33" s="151" t="s">
        <v>460</v>
      </c>
      <c r="WIG33" s="168" t="s">
        <v>127</v>
      </c>
      <c r="WIH33" s="149"/>
      <c r="WII33" s="149">
        <v>500</v>
      </c>
      <c r="WIJ33" s="151" t="s">
        <v>460</v>
      </c>
      <c r="WIK33" s="168" t="s">
        <v>127</v>
      </c>
      <c r="WIL33" s="149"/>
      <c r="WIM33" s="149">
        <v>500</v>
      </c>
      <c r="WIN33" s="151" t="s">
        <v>460</v>
      </c>
      <c r="WIO33" s="168" t="s">
        <v>127</v>
      </c>
      <c r="WIP33" s="149"/>
      <c r="WIQ33" s="149">
        <v>500</v>
      </c>
      <c r="WIR33" s="151" t="s">
        <v>460</v>
      </c>
      <c r="WIS33" s="168" t="s">
        <v>127</v>
      </c>
      <c r="WIT33" s="149"/>
      <c r="WIU33" s="149">
        <v>500</v>
      </c>
      <c r="WIV33" s="151" t="s">
        <v>460</v>
      </c>
      <c r="WIW33" s="168" t="s">
        <v>127</v>
      </c>
      <c r="WIX33" s="149"/>
      <c r="WIY33" s="149">
        <v>500</v>
      </c>
      <c r="WIZ33" s="151" t="s">
        <v>460</v>
      </c>
      <c r="WJA33" s="168" t="s">
        <v>127</v>
      </c>
      <c r="WJB33" s="149"/>
      <c r="WJC33" s="149">
        <v>500</v>
      </c>
      <c r="WJD33" s="151" t="s">
        <v>460</v>
      </c>
      <c r="WJE33" s="168" t="s">
        <v>127</v>
      </c>
      <c r="WJF33" s="149"/>
      <c r="WJG33" s="149">
        <v>500</v>
      </c>
      <c r="WJH33" s="151" t="s">
        <v>460</v>
      </c>
      <c r="WJI33" s="168" t="s">
        <v>127</v>
      </c>
      <c r="WJJ33" s="149"/>
      <c r="WJK33" s="149">
        <v>500</v>
      </c>
      <c r="WJL33" s="151" t="s">
        <v>460</v>
      </c>
      <c r="WJM33" s="168" t="s">
        <v>127</v>
      </c>
      <c r="WJN33" s="149"/>
      <c r="WJO33" s="149">
        <v>500</v>
      </c>
      <c r="WJP33" s="151" t="s">
        <v>460</v>
      </c>
      <c r="WJQ33" s="168" t="s">
        <v>127</v>
      </c>
      <c r="WJR33" s="149"/>
      <c r="WJS33" s="149">
        <v>500</v>
      </c>
      <c r="WJT33" s="151" t="s">
        <v>460</v>
      </c>
      <c r="WJU33" s="168" t="s">
        <v>127</v>
      </c>
      <c r="WJV33" s="149"/>
      <c r="WJW33" s="149">
        <v>500</v>
      </c>
      <c r="WJX33" s="151" t="s">
        <v>460</v>
      </c>
      <c r="WJY33" s="168" t="s">
        <v>127</v>
      </c>
      <c r="WJZ33" s="149"/>
      <c r="WKA33" s="149">
        <v>500</v>
      </c>
      <c r="WKB33" s="151" t="s">
        <v>460</v>
      </c>
      <c r="WKC33" s="168" t="s">
        <v>127</v>
      </c>
      <c r="WKD33" s="149"/>
      <c r="WKE33" s="149">
        <v>500</v>
      </c>
      <c r="WKF33" s="151" t="s">
        <v>460</v>
      </c>
      <c r="WKG33" s="168" t="s">
        <v>127</v>
      </c>
      <c r="WKH33" s="149"/>
      <c r="WKI33" s="149">
        <v>500</v>
      </c>
      <c r="WKJ33" s="151" t="s">
        <v>460</v>
      </c>
      <c r="WKK33" s="168" t="s">
        <v>127</v>
      </c>
      <c r="WKL33" s="149"/>
      <c r="WKM33" s="149">
        <v>500</v>
      </c>
      <c r="WKN33" s="151" t="s">
        <v>460</v>
      </c>
      <c r="WKO33" s="168" t="s">
        <v>127</v>
      </c>
      <c r="WKP33" s="149"/>
      <c r="WKQ33" s="149">
        <v>500</v>
      </c>
      <c r="WKR33" s="151" t="s">
        <v>460</v>
      </c>
      <c r="WKS33" s="168" t="s">
        <v>127</v>
      </c>
      <c r="WKT33" s="149"/>
      <c r="WKU33" s="149">
        <v>500</v>
      </c>
      <c r="WKV33" s="151" t="s">
        <v>460</v>
      </c>
      <c r="WKW33" s="168" t="s">
        <v>127</v>
      </c>
      <c r="WKX33" s="149"/>
      <c r="WKY33" s="149">
        <v>500</v>
      </c>
      <c r="WKZ33" s="151" t="s">
        <v>460</v>
      </c>
      <c r="WLA33" s="168" t="s">
        <v>127</v>
      </c>
      <c r="WLB33" s="149"/>
      <c r="WLC33" s="149">
        <v>500</v>
      </c>
      <c r="WLD33" s="151" t="s">
        <v>460</v>
      </c>
      <c r="WLE33" s="168" t="s">
        <v>127</v>
      </c>
      <c r="WLF33" s="149"/>
      <c r="WLG33" s="149">
        <v>500</v>
      </c>
      <c r="WLH33" s="151" t="s">
        <v>460</v>
      </c>
      <c r="WLI33" s="168" t="s">
        <v>127</v>
      </c>
      <c r="WLJ33" s="149"/>
      <c r="WLK33" s="149">
        <v>500</v>
      </c>
      <c r="WLL33" s="151" t="s">
        <v>460</v>
      </c>
      <c r="WLM33" s="168" t="s">
        <v>127</v>
      </c>
      <c r="WLN33" s="149"/>
      <c r="WLO33" s="149">
        <v>500</v>
      </c>
      <c r="WLP33" s="151" t="s">
        <v>460</v>
      </c>
      <c r="WLQ33" s="168" t="s">
        <v>127</v>
      </c>
      <c r="WLR33" s="149"/>
      <c r="WLS33" s="149">
        <v>500</v>
      </c>
      <c r="WLT33" s="151" t="s">
        <v>460</v>
      </c>
      <c r="WLU33" s="168" t="s">
        <v>127</v>
      </c>
      <c r="WLV33" s="149"/>
      <c r="WLW33" s="149">
        <v>500</v>
      </c>
      <c r="WLX33" s="151" t="s">
        <v>460</v>
      </c>
      <c r="WLY33" s="168" t="s">
        <v>127</v>
      </c>
      <c r="WLZ33" s="149"/>
      <c r="WMA33" s="149">
        <v>500</v>
      </c>
      <c r="WMB33" s="151" t="s">
        <v>460</v>
      </c>
      <c r="WMC33" s="168" t="s">
        <v>127</v>
      </c>
      <c r="WMD33" s="149"/>
      <c r="WME33" s="149">
        <v>500</v>
      </c>
      <c r="WMF33" s="151" t="s">
        <v>460</v>
      </c>
      <c r="WMG33" s="168" t="s">
        <v>127</v>
      </c>
      <c r="WMH33" s="149"/>
      <c r="WMI33" s="149">
        <v>500</v>
      </c>
      <c r="WMJ33" s="151" t="s">
        <v>460</v>
      </c>
      <c r="WMK33" s="168" t="s">
        <v>127</v>
      </c>
      <c r="WML33" s="149"/>
      <c r="WMM33" s="149">
        <v>500</v>
      </c>
      <c r="WMN33" s="151" t="s">
        <v>460</v>
      </c>
      <c r="WMO33" s="168" t="s">
        <v>127</v>
      </c>
      <c r="WMP33" s="149"/>
      <c r="WMQ33" s="149">
        <v>500</v>
      </c>
      <c r="WMR33" s="151" t="s">
        <v>460</v>
      </c>
      <c r="WMS33" s="168" t="s">
        <v>127</v>
      </c>
      <c r="WMT33" s="149"/>
      <c r="WMU33" s="149">
        <v>500</v>
      </c>
      <c r="WMV33" s="151" t="s">
        <v>460</v>
      </c>
      <c r="WMW33" s="168" t="s">
        <v>127</v>
      </c>
      <c r="WMX33" s="149"/>
      <c r="WMY33" s="149">
        <v>500</v>
      </c>
      <c r="WMZ33" s="151" t="s">
        <v>460</v>
      </c>
      <c r="WNA33" s="168" t="s">
        <v>127</v>
      </c>
      <c r="WNB33" s="149"/>
      <c r="WNC33" s="149">
        <v>500</v>
      </c>
      <c r="WND33" s="151" t="s">
        <v>460</v>
      </c>
      <c r="WNE33" s="168" t="s">
        <v>127</v>
      </c>
      <c r="WNF33" s="149"/>
      <c r="WNG33" s="149">
        <v>500</v>
      </c>
      <c r="WNH33" s="151" t="s">
        <v>460</v>
      </c>
      <c r="WNI33" s="168" t="s">
        <v>127</v>
      </c>
      <c r="WNJ33" s="149"/>
      <c r="WNK33" s="149">
        <v>500</v>
      </c>
      <c r="WNL33" s="151" t="s">
        <v>460</v>
      </c>
      <c r="WNM33" s="168" t="s">
        <v>127</v>
      </c>
      <c r="WNN33" s="149"/>
      <c r="WNO33" s="149">
        <v>500</v>
      </c>
      <c r="WNP33" s="151" t="s">
        <v>460</v>
      </c>
      <c r="WNQ33" s="168" t="s">
        <v>127</v>
      </c>
      <c r="WNR33" s="149"/>
      <c r="WNS33" s="149">
        <v>500</v>
      </c>
      <c r="WNT33" s="151" t="s">
        <v>460</v>
      </c>
      <c r="WNU33" s="168" t="s">
        <v>127</v>
      </c>
      <c r="WNV33" s="149"/>
      <c r="WNW33" s="149">
        <v>500</v>
      </c>
      <c r="WNX33" s="151" t="s">
        <v>460</v>
      </c>
      <c r="WNY33" s="168" t="s">
        <v>127</v>
      </c>
      <c r="WNZ33" s="149"/>
      <c r="WOA33" s="149">
        <v>500</v>
      </c>
      <c r="WOB33" s="151" t="s">
        <v>460</v>
      </c>
      <c r="WOC33" s="168" t="s">
        <v>127</v>
      </c>
      <c r="WOD33" s="149"/>
      <c r="WOE33" s="149">
        <v>500</v>
      </c>
      <c r="WOF33" s="151" t="s">
        <v>460</v>
      </c>
      <c r="WOG33" s="168" t="s">
        <v>127</v>
      </c>
      <c r="WOH33" s="149"/>
      <c r="WOI33" s="149">
        <v>500</v>
      </c>
      <c r="WOJ33" s="151" t="s">
        <v>460</v>
      </c>
      <c r="WOK33" s="168" t="s">
        <v>127</v>
      </c>
      <c r="WOL33" s="149"/>
      <c r="WOM33" s="149">
        <v>500</v>
      </c>
      <c r="WON33" s="151" t="s">
        <v>460</v>
      </c>
      <c r="WOO33" s="168" t="s">
        <v>127</v>
      </c>
      <c r="WOP33" s="149"/>
      <c r="WOQ33" s="149">
        <v>500</v>
      </c>
      <c r="WOR33" s="151" t="s">
        <v>460</v>
      </c>
      <c r="WOS33" s="168" t="s">
        <v>127</v>
      </c>
      <c r="WOT33" s="149"/>
      <c r="WOU33" s="149">
        <v>500</v>
      </c>
      <c r="WOV33" s="151" t="s">
        <v>460</v>
      </c>
      <c r="WOW33" s="168" t="s">
        <v>127</v>
      </c>
      <c r="WOX33" s="149"/>
      <c r="WOY33" s="149">
        <v>500</v>
      </c>
      <c r="WOZ33" s="151" t="s">
        <v>460</v>
      </c>
      <c r="WPA33" s="168" t="s">
        <v>127</v>
      </c>
      <c r="WPB33" s="149"/>
      <c r="WPC33" s="149">
        <v>500</v>
      </c>
      <c r="WPD33" s="151" t="s">
        <v>460</v>
      </c>
      <c r="WPE33" s="168" t="s">
        <v>127</v>
      </c>
      <c r="WPF33" s="149"/>
      <c r="WPG33" s="149">
        <v>500</v>
      </c>
      <c r="WPH33" s="151" t="s">
        <v>460</v>
      </c>
      <c r="WPI33" s="168" t="s">
        <v>127</v>
      </c>
      <c r="WPJ33" s="149"/>
      <c r="WPK33" s="149">
        <v>500</v>
      </c>
      <c r="WPL33" s="151" t="s">
        <v>460</v>
      </c>
      <c r="WPM33" s="168" t="s">
        <v>127</v>
      </c>
      <c r="WPN33" s="149"/>
      <c r="WPO33" s="149">
        <v>500</v>
      </c>
      <c r="WPP33" s="151" t="s">
        <v>460</v>
      </c>
      <c r="WPQ33" s="168" t="s">
        <v>127</v>
      </c>
      <c r="WPR33" s="149"/>
      <c r="WPS33" s="149">
        <v>500</v>
      </c>
      <c r="WPT33" s="151" t="s">
        <v>460</v>
      </c>
      <c r="WPU33" s="168" t="s">
        <v>127</v>
      </c>
      <c r="WPV33" s="149"/>
      <c r="WPW33" s="149">
        <v>500</v>
      </c>
      <c r="WPX33" s="151" t="s">
        <v>460</v>
      </c>
      <c r="WPY33" s="168" t="s">
        <v>127</v>
      </c>
      <c r="WPZ33" s="149"/>
      <c r="WQA33" s="149">
        <v>500</v>
      </c>
      <c r="WQB33" s="151" t="s">
        <v>460</v>
      </c>
      <c r="WQC33" s="168" t="s">
        <v>127</v>
      </c>
      <c r="WQD33" s="149"/>
      <c r="WQE33" s="149">
        <v>500</v>
      </c>
      <c r="WQF33" s="151" t="s">
        <v>460</v>
      </c>
      <c r="WQG33" s="168" t="s">
        <v>127</v>
      </c>
      <c r="WQH33" s="149"/>
      <c r="WQI33" s="149">
        <v>500</v>
      </c>
      <c r="WQJ33" s="151" t="s">
        <v>460</v>
      </c>
      <c r="WQK33" s="168" t="s">
        <v>127</v>
      </c>
      <c r="WQL33" s="149"/>
      <c r="WQM33" s="149">
        <v>500</v>
      </c>
      <c r="WQN33" s="151" t="s">
        <v>460</v>
      </c>
      <c r="WQO33" s="168" t="s">
        <v>127</v>
      </c>
      <c r="WQP33" s="149"/>
      <c r="WQQ33" s="149">
        <v>500</v>
      </c>
      <c r="WQR33" s="151" t="s">
        <v>460</v>
      </c>
      <c r="WQS33" s="168" t="s">
        <v>127</v>
      </c>
      <c r="WQT33" s="149"/>
      <c r="WQU33" s="149">
        <v>500</v>
      </c>
      <c r="WQV33" s="151" t="s">
        <v>460</v>
      </c>
      <c r="WQW33" s="168" t="s">
        <v>127</v>
      </c>
      <c r="WQX33" s="149"/>
      <c r="WQY33" s="149">
        <v>500</v>
      </c>
      <c r="WQZ33" s="151" t="s">
        <v>460</v>
      </c>
      <c r="WRA33" s="168" t="s">
        <v>127</v>
      </c>
      <c r="WRB33" s="149"/>
      <c r="WRC33" s="149">
        <v>500</v>
      </c>
      <c r="WRD33" s="151" t="s">
        <v>460</v>
      </c>
      <c r="WRE33" s="168" t="s">
        <v>127</v>
      </c>
      <c r="WRF33" s="149"/>
      <c r="WRG33" s="149">
        <v>500</v>
      </c>
      <c r="WRH33" s="151" t="s">
        <v>460</v>
      </c>
      <c r="WRI33" s="168" t="s">
        <v>127</v>
      </c>
      <c r="WRJ33" s="149"/>
      <c r="WRK33" s="149">
        <v>500</v>
      </c>
      <c r="WRL33" s="151" t="s">
        <v>460</v>
      </c>
      <c r="WRM33" s="168" t="s">
        <v>127</v>
      </c>
      <c r="WRN33" s="149"/>
      <c r="WRO33" s="149">
        <v>500</v>
      </c>
      <c r="WRP33" s="151" t="s">
        <v>460</v>
      </c>
      <c r="WRQ33" s="168" t="s">
        <v>127</v>
      </c>
      <c r="WRR33" s="149"/>
      <c r="WRS33" s="149">
        <v>500</v>
      </c>
      <c r="WRT33" s="151" t="s">
        <v>460</v>
      </c>
      <c r="WRU33" s="168" t="s">
        <v>127</v>
      </c>
      <c r="WRV33" s="149"/>
      <c r="WRW33" s="149">
        <v>500</v>
      </c>
      <c r="WRX33" s="151" t="s">
        <v>460</v>
      </c>
      <c r="WRY33" s="168" t="s">
        <v>127</v>
      </c>
      <c r="WRZ33" s="149"/>
      <c r="WSA33" s="149">
        <v>500</v>
      </c>
      <c r="WSB33" s="151" t="s">
        <v>460</v>
      </c>
      <c r="WSC33" s="168" t="s">
        <v>127</v>
      </c>
      <c r="WSD33" s="149"/>
      <c r="WSE33" s="149">
        <v>500</v>
      </c>
      <c r="WSF33" s="151" t="s">
        <v>460</v>
      </c>
      <c r="WSG33" s="168" t="s">
        <v>127</v>
      </c>
      <c r="WSH33" s="149"/>
      <c r="WSI33" s="149">
        <v>500</v>
      </c>
      <c r="WSJ33" s="151" t="s">
        <v>460</v>
      </c>
      <c r="WSK33" s="168" t="s">
        <v>127</v>
      </c>
      <c r="WSL33" s="149"/>
      <c r="WSM33" s="149">
        <v>500</v>
      </c>
      <c r="WSN33" s="151" t="s">
        <v>460</v>
      </c>
      <c r="WSO33" s="168" t="s">
        <v>127</v>
      </c>
      <c r="WSP33" s="149"/>
      <c r="WSQ33" s="149">
        <v>500</v>
      </c>
      <c r="WSR33" s="151" t="s">
        <v>460</v>
      </c>
      <c r="WSS33" s="168" t="s">
        <v>127</v>
      </c>
      <c r="WST33" s="149"/>
      <c r="WSU33" s="149">
        <v>500</v>
      </c>
      <c r="WSV33" s="151" t="s">
        <v>460</v>
      </c>
      <c r="WSW33" s="168" t="s">
        <v>127</v>
      </c>
      <c r="WSX33" s="149"/>
      <c r="WSY33" s="149">
        <v>500</v>
      </c>
      <c r="WSZ33" s="151" t="s">
        <v>460</v>
      </c>
      <c r="WTA33" s="168" t="s">
        <v>127</v>
      </c>
      <c r="WTB33" s="149"/>
      <c r="WTC33" s="149">
        <v>500</v>
      </c>
      <c r="WTD33" s="151" t="s">
        <v>460</v>
      </c>
      <c r="WTE33" s="168" t="s">
        <v>127</v>
      </c>
      <c r="WTF33" s="149"/>
      <c r="WTG33" s="149">
        <v>500</v>
      </c>
      <c r="WTH33" s="151" t="s">
        <v>460</v>
      </c>
      <c r="WTI33" s="168" t="s">
        <v>127</v>
      </c>
      <c r="WTJ33" s="149"/>
      <c r="WTK33" s="149">
        <v>500</v>
      </c>
      <c r="WTL33" s="151" t="s">
        <v>460</v>
      </c>
      <c r="WTM33" s="168" t="s">
        <v>127</v>
      </c>
      <c r="WTN33" s="149"/>
      <c r="WTO33" s="149">
        <v>500</v>
      </c>
      <c r="WTP33" s="151" t="s">
        <v>460</v>
      </c>
      <c r="WTQ33" s="168" t="s">
        <v>127</v>
      </c>
      <c r="WTR33" s="149"/>
      <c r="WTS33" s="149">
        <v>500</v>
      </c>
      <c r="WTT33" s="151" t="s">
        <v>460</v>
      </c>
      <c r="WTU33" s="168" t="s">
        <v>127</v>
      </c>
      <c r="WTV33" s="149"/>
      <c r="WTW33" s="149">
        <v>500</v>
      </c>
      <c r="WTX33" s="151" t="s">
        <v>460</v>
      </c>
      <c r="WTY33" s="168" t="s">
        <v>127</v>
      </c>
      <c r="WTZ33" s="149"/>
      <c r="WUA33" s="149">
        <v>500</v>
      </c>
      <c r="WUB33" s="151" t="s">
        <v>460</v>
      </c>
      <c r="WUC33" s="168" t="s">
        <v>127</v>
      </c>
      <c r="WUD33" s="149"/>
      <c r="WUE33" s="149">
        <v>500</v>
      </c>
      <c r="WUF33" s="151" t="s">
        <v>460</v>
      </c>
      <c r="WUG33" s="168" t="s">
        <v>127</v>
      </c>
      <c r="WUH33" s="149"/>
      <c r="WUI33" s="149">
        <v>500</v>
      </c>
      <c r="WUJ33" s="151" t="s">
        <v>460</v>
      </c>
      <c r="WUK33" s="168" t="s">
        <v>127</v>
      </c>
      <c r="WUL33" s="149"/>
      <c r="WUM33" s="149">
        <v>500</v>
      </c>
      <c r="WUN33" s="151" t="s">
        <v>460</v>
      </c>
      <c r="WUO33" s="168" t="s">
        <v>127</v>
      </c>
      <c r="WUP33" s="149"/>
      <c r="WUQ33" s="149">
        <v>500</v>
      </c>
      <c r="WUR33" s="151" t="s">
        <v>460</v>
      </c>
      <c r="WUS33" s="168" t="s">
        <v>127</v>
      </c>
      <c r="WUT33" s="149"/>
      <c r="WUU33" s="149">
        <v>500</v>
      </c>
      <c r="WUV33" s="151" t="s">
        <v>460</v>
      </c>
      <c r="WUW33" s="168" t="s">
        <v>127</v>
      </c>
      <c r="WUX33" s="149"/>
      <c r="WUY33" s="149">
        <v>500</v>
      </c>
      <c r="WUZ33" s="151" t="s">
        <v>460</v>
      </c>
      <c r="WVA33" s="168" t="s">
        <v>127</v>
      </c>
      <c r="WVB33" s="149"/>
      <c r="WVC33" s="149">
        <v>500</v>
      </c>
      <c r="WVD33" s="151" t="s">
        <v>460</v>
      </c>
      <c r="WVE33" s="168" t="s">
        <v>127</v>
      </c>
      <c r="WVF33" s="149"/>
      <c r="WVG33" s="149">
        <v>500</v>
      </c>
      <c r="WVH33" s="151" t="s">
        <v>460</v>
      </c>
      <c r="WVI33" s="168" t="s">
        <v>127</v>
      </c>
      <c r="WVJ33" s="149"/>
      <c r="WVK33" s="149">
        <v>500</v>
      </c>
      <c r="WVL33" s="151" t="s">
        <v>460</v>
      </c>
      <c r="WVM33" s="168" t="s">
        <v>127</v>
      </c>
      <c r="WVN33" s="149"/>
      <c r="WVO33" s="149">
        <v>500</v>
      </c>
      <c r="WVP33" s="151" t="s">
        <v>460</v>
      </c>
      <c r="WVQ33" s="168" t="s">
        <v>127</v>
      </c>
      <c r="WVR33" s="149"/>
      <c r="WVS33" s="149">
        <v>500</v>
      </c>
      <c r="WVT33" s="151" t="s">
        <v>460</v>
      </c>
      <c r="WVU33" s="168" t="s">
        <v>127</v>
      </c>
      <c r="WVV33" s="149"/>
      <c r="WVW33" s="149">
        <v>500</v>
      </c>
      <c r="WVX33" s="151" t="s">
        <v>460</v>
      </c>
      <c r="WVY33" s="168" t="s">
        <v>127</v>
      </c>
      <c r="WVZ33" s="149"/>
      <c r="WWA33" s="149">
        <v>500</v>
      </c>
      <c r="WWB33" s="151" t="s">
        <v>460</v>
      </c>
      <c r="WWC33" s="168" t="s">
        <v>127</v>
      </c>
      <c r="WWD33" s="149"/>
      <c r="WWE33" s="149">
        <v>500</v>
      </c>
      <c r="WWF33" s="151" t="s">
        <v>460</v>
      </c>
      <c r="WWG33" s="168" t="s">
        <v>127</v>
      </c>
      <c r="WWH33" s="149"/>
      <c r="WWI33" s="149">
        <v>500</v>
      </c>
      <c r="WWJ33" s="151" t="s">
        <v>460</v>
      </c>
      <c r="WWK33" s="168" t="s">
        <v>127</v>
      </c>
      <c r="WWL33" s="149"/>
      <c r="WWM33" s="149">
        <v>500</v>
      </c>
      <c r="WWN33" s="151" t="s">
        <v>460</v>
      </c>
      <c r="WWO33" s="168" t="s">
        <v>127</v>
      </c>
      <c r="WWP33" s="149"/>
      <c r="WWQ33" s="149">
        <v>500</v>
      </c>
      <c r="WWR33" s="151" t="s">
        <v>460</v>
      </c>
      <c r="WWS33" s="168" t="s">
        <v>127</v>
      </c>
      <c r="WWT33" s="149"/>
      <c r="WWU33" s="149">
        <v>500</v>
      </c>
      <c r="WWV33" s="151" t="s">
        <v>460</v>
      </c>
      <c r="WWW33" s="168" t="s">
        <v>127</v>
      </c>
      <c r="WWX33" s="149"/>
      <c r="WWY33" s="149">
        <v>500</v>
      </c>
      <c r="WWZ33" s="151" t="s">
        <v>460</v>
      </c>
      <c r="WXA33" s="168" t="s">
        <v>127</v>
      </c>
      <c r="WXB33" s="149"/>
      <c r="WXC33" s="149">
        <v>500</v>
      </c>
      <c r="WXD33" s="151" t="s">
        <v>460</v>
      </c>
      <c r="WXE33" s="168" t="s">
        <v>127</v>
      </c>
      <c r="WXF33" s="149"/>
      <c r="WXG33" s="149">
        <v>500</v>
      </c>
      <c r="WXH33" s="151" t="s">
        <v>460</v>
      </c>
      <c r="WXI33" s="168" t="s">
        <v>127</v>
      </c>
      <c r="WXJ33" s="149"/>
      <c r="WXK33" s="149">
        <v>500</v>
      </c>
      <c r="WXL33" s="151" t="s">
        <v>460</v>
      </c>
      <c r="WXM33" s="168" t="s">
        <v>127</v>
      </c>
      <c r="WXN33" s="149"/>
      <c r="WXO33" s="149">
        <v>500</v>
      </c>
      <c r="WXP33" s="151" t="s">
        <v>460</v>
      </c>
      <c r="WXQ33" s="168" t="s">
        <v>127</v>
      </c>
      <c r="WXR33" s="149"/>
      <c r="WXS33" s="149">
        <v>500</v>
      </c>
      <c r="WXT33" s="151" t="s">
        <v>460</v>
      </c>
      <c r="WXU33" s="168" t="s">
        <v>127</v>
      </c>
      <c r="WXV33" s="149"/>
      <c r="WXW33" s="149">
        <v>500</v>
      </c>
      <c r="WXX33" s="151" t="s">
        <v>460</v>
      </c>
      <c r="WXY33" s="168" t="s">
        <v>127</v>
      </c>
      <c r="WXZ33" s="149"/>
      <c r="WYA33" s="149">
        <v>500</v>
      </c>
      <c r="WYB33" s="151" t="s">
        <v>460</v>
      </c>
      <c r="WYC33" s="168" t="s">
        <v>127</v>
      </c>
      <c r="WYD33" s="149"/>
      <c r="WYE33" s="149">
        <v>500</v>
      </c>
      <c r="WYF33" s="151" t="s">
        <v>460</v>
      </c>
      <c r="WYG33" s="168" t="s">
        <v>127</v>
      </c>
      <c r="WYH33" s="149"/>
      <c r="WYI33" s="149">
        <v>500</v>
      </c>
      <c r="WYJ33" s="151" t="s">
        <v>460</v>
      </c>
      <c r="WYK33" s="168" t="s">
        <v>127</v>
      </c>
      <c r="WYL33" s="149"/>
      <c r="WYM33" s="149">
        <v>500</v>
      </c>
      <c r="WYN33" s="151" t="s">
        <v>460</v>
      </c>
      <c r="WYO33" s="168" t="s">
        <v>127</v>
      </c>
      <c r="WYP33" s="149"/>
      <c r="WYQ33" s="149">
        <v>500</v>
      </c>
      <c r="WYR33" s="151" t="s">
        <v>460</v>
      </c>
      <c r="WYS33" s="168" t="s">
        <v>127</v>
      </c>
      <c r="WYT33" s="149"/>
      <c r="WYU33" s="149">
        <v>500</v>
      </c>
      <c r="WYV33" s="151" t="s">
        <v>460</v>
      </c>
      <c r="WYW33" s="168" t="s">
        <v>127</v>
      </c>
      <c r="WYX33" s="149"/>
      <c r="WYY33" s="149">
        <v>500</v>
      </c>
      <c r="WYZ33" s="151" t="s">
        <v>460</v>
      </c>
      <c r="WZA33" s="168" t="s">
        <v>127</v>
      </c>
      <c r="WZB33" s="149"/>
      <c r="WZC33" s="149">
        <v>500</v>
      </c>
      <c r="WZD33" s="151" t="s">
        <v>460</v>
      </c>
      <c r="WZE33" s="168" t="s">
        <v>127</v>
      </c>
      <c r="WZF33" s="149"/>
      <c r="WZG33" s="149">
        <v>500</v>
      </c>
      <c r="WZH33" s="151" t="s">
        <v>460</v>
      </c>
      <c r="WZI33" s="168" t="s">
        <v>127</v>
      </c>
      <c r="WZJ33" s="149"/>
      <c r="WZK33" s="149">
        <v>500</v>
      </c>
      <c r="WZL33" s="151" t="s">
        <v>460</v>
      </c>
      <c r="WZM33" s="168" t="s">
        <v>127</v>
      </c>
      <c r="WZN33" s="149"/>
      <c r="WZO33" s="149">
        <v>500</v>
      </c>
      <c r="WZP33" s="151" t="s">
        <v>460</v>
      </c>
      <c r="WZQ33" s="168" t="s">
        <v>127</v>
      </c>
      <c r="WZR33" s="149"/>
      <c r="WZS33" s="149">
        <v>500</v>
      </c>
      <c r="WZT33" s="151" t="s">
        <v>460</v>
      </c>
      <c r="WZU33" s="168" t="s">
        <v>127</v>
      </c>
      <c r="WZV33" s="149"/>
      <c r="WZW33" s="149">
        <v>500</v>
      </c>
      <c r="WZX33" s="151" t="s">
        <v>460</v>
      </c>
      <c r="WZY33" s="168" t="s">
        <v>127</v>
      </c>
      <c r="WZZ33" s="149"/>
      <c r="XAA33" s="149">
        <v>500</v>
      </c>
      <c r="XAB33" s="151" t="s">
        <v>460</v>
      </c>
      <c r="XAC33" s="168" t="s">
        <v>127</v>
      </c>
      <c r="XAD33" s="149"/>
      <c r="XAE33" s="149">
        <v>500</v>
      </c>
      <c r="XAF33" s="151" t="s">
        <v>460</v>
      </c>
      <c r="XAG33" s="168" t="s">
        <v>127</v>
      </c>
      <c r="XAH33" s="149"/>
      <c r="XAI33" s="149">
        <v>500</v>
      </c>
      <c r="XAJ33" s="151" t="s">
        <v>460</v>
      </c>
      <c r="XAK33" s="168" t="s">
        <v>127</v>
      </c>
      <c r="XAL33" s="149"/>
      <c r="XAM33" s="149">
        <v>500</v>
      </c>
      <c r="XAN33" s="151" t="s">
        <v>460</v>
      </c>
      <c r="XAO33" s="168" t="s">
        <v>127</v>
      </c>
      <c r="XAP33" s="149"/>
      <c r="XAQ33" s="149">
        <v>500</v>
      </c>
      <c r="XAR33" s="151" t="s">
        <v>460</v>
      </c>
      <c r="XAS33" s="168" t="s">
        <v>127</v>
      </c>
      <c r="XAT33" s="149"/>
      <c r="XAU33" s="149">
        <v>500</v>
      </c>
      <c r="XAV33" s="151" t="s">
        <v>460</v>
      </c>
      <c r="XAW33" s="168" t="s">
        <v>127</v>
      </c>
      <c r="XAX33" s="149"/>
      <c r="XAY33" s="149">
        <v>500</v>
      </c>
      <c r="XAZ33" s="151" t="s">
        <v>460</v>
      </c>
      <c r="XBA33" s="168" t="s">
        <v>127</v>
      </c>
      <c r="XBB33" s="149"/>
      <c r="XBC33" s="149">
        <v>500</v>
      </c>
      <c r="XBD33" s="151" t="s">
        <v>460</v>
      </c>
      <c r="XBE33" s="168" t="s">
        <v>127</v>
      </c>
      <c r="XBF33" s="149"/>
      <c r="XBG33" s="149">
        <v>500</v>
      </c>
      <c r="XBH33" s="151" t="s">
        <v>460</v>
      </c>
      <c r="XBI33" s="168" t="s">
        <v>127</v>
      </c>
      <c r="XBJ33" s="149"/>
      <c r="XBK33" s="149">
        <v>500</v>
      </c>
      <c r="XBL33" s="151" t="s">
        <v>460</v>
      </c>
      <c r="XBM33" s="168" t="s">
        <v>127</v>
      </c>
      <c r="XBN33" s="149"/>
      <c r="XBO33" s="149">
        <v>500</v>
      </c>
      <c r="XBP33" s="151" t="s">
        <v>460</v>
      </c>
      <c r="XBQ33" s="168" t="s">
        <v>127</v>
      </c>
      <c r="XBR33" s="149"/>
      <c r="XBS33" s="149">
        <v>500</v>
      </c>
      <c r="XBT33" s="151" t="s">
        <v>460</v>
      </c>
      <c r="XBU33" s="168" t="s">
        <v>127</v>
      </c>
      <c r="XBV33" s="149"/>
      <c r="XBW33" s="149">
        <v>500</v>
      </c>
      <c r="XBX33" s="151" t="s">
        <v>460</v>
      </c>
      <c r="XBY33" s="168" t="s">
        <v>127</v>
      </c>
      <c r="XBZ33" s="149"/>
      <c r="XCA33" s="149">
        <v>500</v>
      </c>
      <c r="XCB33" s="151" t="s">
        <v>460</v>
      </c>
      <c r="XCC33" s="168" t="s">
        <v>127</v>
      </c>
      <c r="XCD33" s="149"/>
      <c r="XCE33" s="149">
        <v>500</v>
      </c>
      <c r="XCF33" s="151" t="s">
        <v>460</v>
      </c>
      <c r="XCG33" s="168" t="s">
        <v>127</v>
      </c>
      <c r="XCH33" s="149"/>
      <c r="XCI33" s="149">
        <v>500</v>
      </c>
      <c r="XCJ33" s="151" t="s">
        <v>460</v>
      </c>
      <c r="XCK33" s="168" t="s">
        <v>127</v>
      </c>
      <c r="XCL33" s="149"/>
      <c r="XCM33" s="149">
        <v>500</v>
      </c>
      <c r="XCN33" s="151" t="s">
        <v>460</v>
      </c>
      <c r="XCO33" s="168" t="s">
        <v>127</v>
      </c>
      <c r="XCP33" s="149"/>
      <c r="XCQ33" s="149">
        <v>500</v>
      </c>
      <c r="XCR33" s="151" t="s">
        <v>460</v>
      </c>
      <c r="XCS33" s="168" t="s">
        <v>127</v>
      </c>
      <c r="XCT33" s="149"/>
      <c r="XCU33" s="149">
        <v>500</v>
      </c>
      <c r="XCV33" s="151" t="s">
        <v>460</v>
      </c>
      <c r="XCW33" s="168" t="s">
        <v>127</v>
      </c>
      <c r="XCX33" s="149"/>
      <c r="XCY33" s="149">
        <v>500</v>
      </c>
      <c r="XCZ33" s="151" t="s">
        <v>460</v>
      </c>
      <c r="XDA33" s="168" t="s">
        <v>127</v>
      </c>
      <c r="XDB33" s="149"/>
      <c r="XDC33" s="149">
        <v>500</v>
      </c>
      <c r="XDD33" s="151" t="s">
        <v>460</v>
      </c>
      <c r="XDE33" s="168" t="s">
        <v>127</v>
      </c>
      <c r="XDF33" s="149"/>
      <c r="XDG33" s="149">
        <v>500</v>
      </c>
      <c r="XDH33" s="151" t="s">
        <v>460</v>
      </c>
      <c r="XDI33" s="168" t="s">
        <v>127</v>
      </c>
      <c r="XDJ33" s="149"/>
      <c r="XDK33" s="149">
        <v>500</v>
      </c>
      <c r="XDL33" s="151" t="s">
        <v>460</v>
      </c>
      <c r="XDM33" s="168" t="s">
        <v>127</v>
      </c>
      <c r="XDN33" s="149"/>
      <c r="XDO33" s="149">
        <v>500</v>
      </c>
      <c r="XDP33" s="151" t="s">
        <v>460</v>
      </c>
      <c r="XDQ33" s="168" t="s">
        <v>127</v>
      </c>
      <c r="XDR33" s="149"/>
      <c r="XDS33" s="149">
        <v>500</v>
      </c>
      <c r="XDT33" s="151" t="s">
        <v>460</v>
      </c>
      <c r="XDU33" s="168" t="s">
        <v>127</v>
      </c>
      <c r="XDV33" s="149"/>
      <c r="XDW33" s="149">
        <v>500</v>
      </c>
      <c r="XDX33" s="151" t="s">
        <v>460</v>
      </c>
      <c r="XDY33" s="168" t="s">
        <v>127</v>
      </c>
      <c r="XDZ33" s="149"/>
      <c r="XEA33" s="149">
        <v>500</v>
      </c>
      <c r="XEB33" s="151" t="s">
        <v>460</v>
      </c>
      <c r="XEC33" s="168" t="s">
        <v>127</v>
      </c>
      <c r="XED33" s="149"/>
      <c r="XEE33" s="149">
        <v>500</v>
      </c>
      <c r="XEF33" s="151" t="s">
        <v>460</v>
      </c>
      <c r="XEG33" s="168" t="s">
        <v>127</v>
      </c>
      <c r="XEH33" s="149"/>
      <c r="XEI33" s="149">
        <v>500</v>
      </c>
      <c r="XEJ33" s="151" t="s">
        <v>460</v>
      </c>
      <c r="XEK33" s="168" t="s">
        <v>127</v>
      </c>
      <c r="XEL33" s="149"/>
      <c r="XEM33" s="149">
        <v>500</v>
      </c>
      <c r="XEN33" s="151" t="s">
        <v>460</v>
      </c>
      <c r="XEO33" s="168" t="s">
        <v>127</v>
      </c>
      <c r="XEP33" s="149"/>
      <c r="XEQ33" s="149">
        <v>500</v>
      </c>
    </row>
    <row r="34" spans="1:16371" ht="13.5" thickBot="1" x14ac:dyDescent="0.25">
      <c r="A34" s="924" t="s">
        <v>557</v>
      </c>
      <c r="B34" s="925"/>
      <c r="C34" s="916">
        <f>SUM(C13:C33)</f>
        <v>3232</v>
      </c>
      <c r="E34" s="1146"/>
      <c r="F34" s="1154"/>
      <c r="G34"/>
    </row>
    <row r="35" spans="1:16371" ht="13.5" thickTop="1" x14ac:dyDescent="0.2">
      <c r="A35" s="926" t="s">
        <v>558</v>
      </c>
      <c r="B35" s="913"/>
      <c r="C35" s="971"/>
      <c r="E35" s="194"/>
      <c r="F35" s="1152"/>
      <c r="G35"/>
    </row>
    <row r="36" spans="1:16371" x14ac:dyDescent="0.2">
      <c r="A36" s="927" t="s">
        <v>624</v>
      </c>
      <c r="B36" s="913" t="s">
        <v>99</v>
      </c>
      <c r="C36" s="972">
        <v>280</v>
      </c>
      <c r="D36">
        <v>22</v>
      </c>
      <c r="E36" s="712" t="s">
        <v>613</v>
      </c>
      <c r="F36" s="1153">
        <v>44287</v>
      </c>
      <c r="G36"/>
    </row>
    <row r="37" spans="1:16371" x14ac:dyDescent="0.2">
      <c r="A37" s="927" t="s">
        <v>440</v>
      </c>
      <c r="B37" s="913" t="s">
        <v>100</v>
      </c>
      <c r="C37" s="972">
        <v>2545</v>
      </c>
      <c r="D37">
        <v>23</v>
      </c>
      <c r="E37" s="712" t="s">
        <v>613</v>
      </c>
      <c r="F37" s="1152">
        <v>44659</v>
      </c>
      <c r="G37"/>
    </row>
    <row r="38" spans="1:16371" x14ac:dyDescent="0.2">
      <c r="A38" s="927" t="s">
        <v>441</v>
      </c>
      <c r="B38" s="913" t="s">
        <v>101</v>
      </c>
      <c r="C38" s="972">
        <v>800</v>
      </c>
      <c r="D38">
        <v>24</v>
      </c>
      <c r="E38" s="712" t="s">
        <v>617</v>
      </c>
      <c r="F38" s="1153" t="s">
        <v>622</v>
      </c>
      <c r="G38"/>
    </row>
    <row r="39" spans="1:16371" x14ac:dyDescent="0.2">
      <c r="A39" s="927" t="s">
        <v>442</v>
      </c>
      <c r="B39" s="913" t="s">
        <v>273</v>
      </c>
      <c r="C39" s="972">
        <v>350</v>
      </c>
      <c r="D39">
        <v>25</v>
      </c>
      <c r="E39" s="712" t="s">
        <v>613</v>
      </c>
      <c r="F39" s="1153" t="s">
        <v>623</v>
      </c>
      <c r="G39"/>
    </row>
    <row r="40" spans="1:16371" x14ac:dyDescent="0.2">
      <c r="A40" s="927" t="s">
        <v>443</v>
      </c>
      <c r="B40" s="913" t="s">
        <v>322</v>
      </c>
      <c r="C40" s="972">
        <v>1800</v>
      </c>
      <c r="D40">
        <v>26</v>
      </c>
      <c r="E40" s="712" t="s">
        <v>616</v>
      </c>
      <c r="F40" s="1153" t="s">
        <v>475</v>
      </c>
      <c r="G40"/>
    </row>
    <row r="41" spans="1:16371" ht="13.5" thickBot="1" x14ac:dyDescent="0.25">
      <c r="A41" s="924" t="s">
        <v>559</v>
      </c>
      <c r="B41" s="959"/>
      <c r="C41" s="866">
        <f>SUM(C36:C40)</f>
        <v>5775</v>
      </c>
      <c r="E41" s="1146"/>
      <c r="F41" s="1154"/>
      <c r="G41"/>
    </row>
    <row r="42" spans="1:16371" ht="13.5" thickTop="1" x14ac:dyDescent="0.2">
      <c r="A42" s="926" t="s">
        <v>560</v>
      </c>
      <c r="B42" s="913"/>
      <c r="C42" s="973"/>
      <c r="E42" s="194"/>
      <c r="F42" s="1152"/>
      <c r="G42"/>
    </row>
    <row r="43" spans="1:16371" x14ac:dyDescent="0.2">
      <c r="A43" s="927" t="s">
        <v>446</v>
      </c>
      <c r="B43" s="913" t="s">
        <v>103</v>
      </c>
      <c r="C43" s="972">
        <v>1260</v>
      </c>
      <c r="D43">
        <v>27</v>
      </c>
      <c r="E43" s="712" t="s">
        <v>613</v>
      </c>
      <c r="F43" s="1152">
        <v>44287</v>
      </c>
      <c r="G43"/>
    </row>
    <row r="44" spans="1:16371" ht="14.25" hidden="1" customHeight="1" x14ac:dyDescent="0.2">
      <c r="A44" s="927"/>
      <c r="B44" s="913" t="s">
        <v>112</v>
      </c>
      <c r="C44" s="973"/>
      <c r="E44" s="194"/>
      <c r="F44" s="1152"/>
      <c r="G44"/>
    </row>
    <row r="45" spans="1:16371" hidden="1" x14ac:dyDescent="0.2">
      <c r="A45" s="927"/>
      <c r="B45" s="913" t="s">
        <v>113</v>
      </c>
      <c r="C45" s="973"/>
      <c r="E45" s="194"/>
      <c r="F45" s="1152"/>
      <c r="G45"/>
    </row>
    <row r="46" spans="1:16371" hidden="1" x14ac:dyDescent="0.2">
      <c r="A46" s="927"/>
      <c r="B46" s="913" t="s">
        <v>114</v>
      </c>
      <c r="C46" s="973"/>
      <c r="E46" s="194"/>
      <c r="F46" s="1152"/>
      <c r="G46"/>
    </row>
    <row r="47" spans="1:16371" hidden="1" x14ac:dyDescent="0.2">
      <c r="A47" s="927"/>
      <c r="B47" s="913" t="s">
        <v>241</v>
      </c>
      <c r="C47" s="973"/>
      <c r="E47" s="194"/>
      <c r="F47" s="1152"/>
      <c r="G47"/>
    </row>
    <row r="48" spans="1:16371" ht="13.5" thickBot="1" x14ac:dyDescent="0.25">
      <c r="A48" s="924" t="s">
        <v>561</v>
      </c>
      <c r="B48" s="928"/>
      <c r="C48" s="866">
        <f>SUM(C43:C43)</f>
        <v>1260</v>
      </c>
      <c r="E48" s="1146"/>
      <c r="F48" s="1154"/>
      <c r="G48"/>
    </row>
    <row r="49" spans="1:7" ht="13.5" thickTop="1" x14ac:dyDescent="0.2">
      <c r="A49" s="926" t="s">
        <v>183</v>
      </c>
      <c r="B49" s="913"/>
      <c r="C49" s="973"/>
      <c r="E49" s="194"/>
      <c r="F49" s="1152"/>
      <c r="G49"/>
    </row>
    <row r="50" spans="1:7" x14ac:dyDescent="0.2">
      <c r="A50" s="927" t="s">
        <v>449</v>
      </c>
      <c r="B50" s="913" t="s">
        <v>110</v>
      </c>
      <c r="C50" s="972">
        <v>550</v>
      </c>
      <c r="D50">
        <v>28</v>
      </c>
      <c r="E50" s="712" t="s">
        <v>613</v>
      </c>
      <c r="F50" s="1152">
        <v>44287</v>
      </c>
      <c r="G50"/>
    </row>
    <row r="51" spans="1:7" x14ac:dyDescent="0.2">
      <c r="A51" s="927" t="s">
        <v>562</v>
      </c>
      <c r="B51" s="913" t="s">
        <v>111</v>
      </c>
      <c r="C51" s="972">
        <v>8</v>
      </c>
      <c r="D51">
        <v>29</v>
      </c>
      <c r="E51" s="712" t="s">
        <v>613</v>
      </c>
      <c r="F51" s="1152">
        <v>44317</v>
      </c>
      <c r="G51"/>
    </row>
    <row r="52" spans="1:7" x14ac:dyDescent="0.2">
      <c r="A52" s="927" t="s">
        <v>563</v>
      </c>
      <c r="B52" s="913" t="s">
        <v>112</v>
      </c>
      <c r="C52" s="972">
        <v>0</v>
      </c>
      <c r="D52">
        <v>30</v>
      </c>
      <c r="E52" s="712" t="s">
        <v>613</v>
      </c>
      <c r="F52" s="1152">
        <v>44287</v>
      </c>
      <c r="G52"/>
    </row>
    <row r="53" spans="1:7" x14ac:dyDescent="0.2">
      <c r="A53" s="927" t="s">
        <v>564</v>
      </c>
      <c r="B53" s="913" t="s">
        <v>113</v>
      </c>
      <c r="C53" s="972">
        <v>25</v>
      </c>
      <c r="D53">
        <v>31</v>
      </c>
      <c r="E53" s="712" t="s">
        <v>613</v>
      </c>
      <c r="F53" s="1152">
        <v>44378</v>
      </c>
      <c r="G53"/>
    </row>
    <row r="54" spans="1:7" x14ac:dyDescent="0.2">
      <c r="A54" s="927" t="s">
        <v>9</v>
      </c>
      <c r="B54" s="913" t="s">
        <v>114</v>
      </c>
      <c r="C54" s="972">
        <v>0</v>
      </c>
      <c r="D54">
        <v>32</v>
      </c>
      <c r="E54" s="712"/>
      <c r="F54" s="1153" t="s">
        <v>475</v>
      </c>
      <c r="G54"/>
    </row>
    <row r="55" spans="1:7" ht="13.5" thickBot="1" x14ac:dyDescent="0.25">
      <c r="A55" s="924" t="s">
        <v>185</v>
      </c>
      <c r="B55" s="959"/>
      <c r="C55" s="866">
        <f>SUM(C50:C54)</f>
        <v>583</v>
      </c>
      <c r="E55" s="1146"/>
      <c r="F55" s="1154"/>
      <c r="G55"/>
    </row>
    <row r="56" spans="1:7" ht="13.5" thickTop="1" x14ac:dyDescent="0.2">
      <c r="A56" s="929" t="s">
        <v>629</v>
      </c>
      <c r="B56" s="930"/>
      <c r="C56" s="973"/>
      <c r="E56" s="194"/>
      <c r="F56" s="1152"/>
      <c r="G56"/>
    </row>
    <row r="57" spans="1:7" x14ac:dyDescent="0.2">
      <c r="A57" s="927" t="s">
        <v>565</v>
      </c>
      <c r="B57" s="913" t="s">
        <v>117</v>
      </c>
      <c r="C57" s="972">
        <v>1000</v>
      </c>
      <c r="D57">
        <v>33</v>
      </c>
      <c r="E57" s="712" t="s">
        <v>615</v>
      </c>
      <c r="F57" s="1153" t="s">
        <v>475</v>
      </c>
      <c r="G57"/>
    </row>
    <row r="58" spans="1:7" x14ac:dyDescent="0.2">
      <c r="A58" s="912" t="s">
        <v>566</v>
      </c>
      <c r="B58" s="913" t="s">
        <v>118</v>
      </c>
      <c r="C58" s="972">
        <v>1600</v>
      </c>
      <c r="D58">
        <v>34</v>
      </c>
      <c r="E58" s="712" t="s">
        <v>615</v>
      </c>
      <c r="F58" s="1152">
        <v>43983</v>
      </c>
      <c r="G58"/>
    </row>
    <row r="59" spans="1:7" ht="13.5" thickBot="1" x14ac:dyDescent="0.25">
      <c r="A59" s="924" t="s">
        <v>567</v>
      </c>
      <c r="B59" s="959"/>
      <c r="C59" s="866">
        <f>SUM(C57:C58)</f>
        <v>2600</v>
      </c>
      <c r="E59" s="1146"/>
      <c r="F59" s="1154"/>
      <c r="G59"/>
    </row>
    <row r="60" spans="1:7" ht="13.5" thickTop="1" x14ac:dyDescent="0.2">
      <c r="A60" s="931" t="s">
        <v>467</v>
      </c>
      <c r="B60" s="905"/>
      <c r="C60" s="972"/>
      <c r="E60" s="194"/>
      <c r="F60" s="1152"/>
      <c r="G60"/>
    </row>
    <row r="61" spans="1:7" x14ac:dyDescent="0.2">
      <c r="A61" s="904" t="s">
        <v>568</v>
      </c>
      <c r="B61" s="905" t="s">
        <v>115</v>
      </c>
      <c r="C61" s="972">
        <v>2300</v>
      </c>
      <c r="D61">
        <v>35</v>
      </c>
      <c r="E61" s="712" t="s">
        <v>613</v>
      </c>
      <c r="F61" s="1152">
        <v>44440</v>
      </c>
      <c r="G61"/>
    </row>
    <row r="62" spans="1:7" x14ac:dyDescent="0.2">
      <c r="A62" s="904" t="s">
        <v>569</v>
      </c>
      <c r="B62" s="905" t="s">
        <v>116</v>
      </c>
      <c r="C62" s="972">
        <v>15</v>
      </c>
      <c r="D62">
        <v>36</v>
      </c>
      <c r="E62" s="712" t="s">
        <v>613</v>
      </c>
      <c r="F62" s="1152">
        <v>44197</v>
      </c>
      <c r="G62"/>
    </row>
    <row r="63" spans="1:7" x14ac:dyDescent="0.2">
      <c r="A63" s="904" t="s">
        <v>570</v>
      </c>
      <c r="B63" s="905" t="s">
        <v>122</v>
      </c>
      <c r="C63" s="972">
        <v>500</v>
      </c>
      <c r="D63">
        <v>37</v>
      </c>
      <c r="E63" s="712" t="s">
        <v>616</v>
      </c>
      <c r="F63" s="1153" t="s">
        <v>475</v>
      </c>
      <c r="G63"/>
    </row>
    <row r="64" spans="1:7" ht="13.5" thickBot="1" x14ac:dyDescent="0.25">
      <c r="A64" s="924" t="s">
        <v>571</v>
      </c>
      <c r="B64" s="959"/>
      <c r="C64" s="866">
        <f>SUM(C61:C63)</f>
        <v>2815</v>
      </c>
      <c r="E64" s="1146"/>
      <c r="F64" s="1154"/>
      <c r="G64"/>
    </row>
    <row r="65" spans="1:7" ht="13.5" thickTop="1" x14ac:dyDescent="0.2">
      <c r="A65" s="929" t="s">
        <v>298</v>
      </c>
      <c r="B65" s="930"/>
      <c r="C65" s="973"/>
      <c r="E65" s="194"/>
      <c r="F65" s="1152"/>
      <c r="G65"/>
    </row>
    <row r="66" spans="1:7" x14ac:dyDescent="0.2">
      <c r="A66" s="927" t="s">
        <v>82</v>
      </c>
      <c r="B66" s="913" t="s">
        <v>125</v>
      </c>
      <c r="C66" s="972">
        <v>100</v>
      </c>
      <c r="D66">
        <v>38</v>
      </c>
      <c r="E66" s="712" t="s">
        <v>616</v>
      </c>
      <c r="F66" s="1153" t="s">
        <v>475</v>
      </c>
      <c r="G66"/>
    </row>
    <row r="67" spans="1:7" x14ac:dyDescent="0.2">
      <c r="A67" s="914" t="s">
        <v>300</v>
      </c>
      <c r="B67" s="960"/>
      <c r="C67" s="864">
        <f>SUM(C65:C66)</f>
        <v>100</v>
      </c>
      <c r="E67" s="1146"/>
      <c r="F67" s="1154"/>
      <c r="G67"/>
    </row>
    <row r="68" spans="1:7" s="583" customFormat="1" x14ac:dyDescent="0.2">
      <c r="A68" s="932"/>
      <c r="B68" s="933"/>
      <c r="C68" s="974"/>
      <c r="E68" s="642"/>
      <c r="F68" s="1156"/>
    </row>
    <row r="69" spans="1:7" x14ac:dyDescent="0.2">
      <c r="A69" s="934" t="s">
        <v>573</v>
      </c>
      <c r="B69" s="935"/>
      <c r="C69" s="972"/>
      <c r="E69" s="194"/>
      <c r="F69" s="1152"/>
      <c r="G69"/>
    </row>
    <row r="70" spans="1:7" x14ac:dyDescent="0.2">
      <c r="A70" s="936" t="s">
        <v>702</v>
      </c>
      <c r="B70" s="935" t="s">
        <v>574</v>
      </c>
      <c r="C70" s="972">
        <v>4750</v>
      </c>
      <c r="D70">
        <v>39</v>
      </c>
      <c r="E70" s="712" t="s">
        <v>616</v>
      </c>
      <c r="F70" s="1152"/>
      <c r="G70"/>
    </row>
    <row r="71" spans="1:7" x14ac:dyDescent="0.2">
      <c r="A71" s="936" t="s">
        <v>699</v>
      </c>
      <c r="B71" s="935" t="s">
        <v>575</v>
      </c>
      <c r="C71" s="972">
        <v>2310</v>
      </c>
      <c r="D71">
        <v>40</v>
      </c>
      <c r="E71" s="712" t="s">
        <v>616</v>
      </c>
      <c r="F71" s="1152"/>
      <c r="G71"/>
    </row>
    <row r="72" spans="1:7" x14ac:dyDescent="0.2">
      <c r="A72" s="937" t="s">
        <v>576</v>
      </c>
      <c r="B72" s="961"/>
      <c r="C72" s="975">
        <f>SUM(C69:C71)</f>
        <v>7060</v>
      </c>
      <c r="E72" s="1146"/>
      <c r="F72" s="1154"/>
      <c r="G72"/>
    </row>
    <row r="73" spans="1:7" x14ac:dyDescent="0.2">
      <c r="A73" s="938"/>
      <c r="B73" s="939"/>
      <c r="C73" s="973"/>
      <c r="E73" s="194"/>
      <c r="F73" s="1152"/>
      <c r="G73"/>
    </row>
    <row r="74" spans="1:7" x14ac:dyDescent="0.2">
      <c r="A74" s="940" t="s">
        <v>577</v>
      </c>
      <c r="B74" s="950"/>
      <c r="C74" s="976"/>
      <c r="E74" s="1146"/>
      <c r="F74" s="1154"/>
      <c r="G74"/>
    </row>
    <row r="75" spans="1:7" x14ac:dyDescent="0.2">
      <c r="A75" s="918" t="s">
        <v>451</v>
      </c>
      <c r="B75" s="962"/>
      <c r="C75" s="973"/>
      <c r="E75" s="194"/>
      <c r="F75" s="1152"/>
      <c r="G75"/>
    </row>
    <row r="76" spans="1:7" x14ac:dyDescent="0.2">
      <c r="A76" s="910" t="s">
        <v>204</v>
      </c>
      <c r="B76" s="905" t="s">
        <v>126</v>
      </c>
      <c r="C76" s="908">
        <v>15476.04</v>
      </c>
      <c r="D76">
        <v>41</v>
      </c>
      <c r="E76" s="712" t="s">
        <v>616</v>
      </c>
      <c r="F76" s="1152"/>
      <c r="G76"/>
    </row>
    <row r="77" spans="1:7" x14ac:dyDescent="0.2">
      <c r="A77" s="910"/>
      <c r="B77" s="905"/>
      <c r="C77" s="908"/>
      <c r="E77" s="194"/>
      <c r="F77" s="1152"/>
      <c r="G77"/>
    </row>
    <row r="78" spans="1:7" ht="13.5" thickBot="1" x14ac:dyDescent="0.25">
      <c r="A78" s="924" t="s">
        <v>578</v>
      </c>
      <c r="B78" s="959"/>
      <c r="C78" s="866">
        <f>SUM(C75:C76)</f>
        <v>15476.04</v>
      </c>
      <c r="E78" s="1146"/>
      <c r="F78" s="1154"/>
      <c r="G78"/>
    </row>
    <row r="79" spans="1:7" ht="13.5" thickTop="1" x14ac:dyDescent="0.2">
      <c r="A79" s="941" t="s">
        <v>572</v>
      </c>
      <c r="B79" s="963"/>
      <c r="C79" s="942">
        <f>SUM(C67+C64+C59+C55+C48+C41+C34+C12)</f>
        <v>26210</v>
      </c>
      <c r="E79" s="1147"/>
      <c r="F79" s="1157"/>
      <c r="G79"/>
    </row>
    <row r="80" spans="1:7" x14ac:dyDescent="0.2">
      <c r="A80" s="943"/>
      <c r="B80" s="964"/>
      <c r="C80" s="944"/>
      <c r="F80" s="1158"/>
      <c r="G80"/>
    </row>
    <row r="81" spans="1:7" x14ac:dyDescent="0.2">
      <c r="A81" s="943"/>
      <c r="B81" s="964"/>
      <c r="C81" s="944"/>
      <c r="F81" s="1158"/>
      <c r="G81"/>
    </row>
    <row r="82" spans="1:7" x14ac:dyDescent="0.2">
      <c r="A82" s="945" t="s">
        <v>416</v>
      </c>
      <c r="B82" s="965"/>
      <c r="C82" s="946"/>
      <c r="F82" s="1158"/>
      <c r="G82"/>
    </row>
    <row r="83" spans="1:7" x14ac:dyDescent="0.2">
      <c r="A83" s="910" t="s">
        <v>19</v>
      </c>
      <c r="B83" s="962" t="s">
        <v>236</v>
      </c>
      <c r="C83" s="947"/>
      <c r="F83" s="1158"/>
      <c r="G83"/>
    </row>
    <row r="84" spans="1:7" x14ac:dyDescent="0.2">
      <c r="A84" s="910" t="s">
        <v>213</v>
      </c>
      <c r="B84" s="905" t="s">
        <v>237</v>
      </c>
      <c r="C84" s="947"/>
      <c r="F84" s="1158"/>
      <c r="G84"/>
    </row>
    <row r="85" spans="1:7" x14ac:dyDescent="0.2">
      <c r="A85" s="913" t="s">
        <v>212</v>
      </c>
      <c r="B85" s="905" t="s">
        <v>238</v>
      </c>
      <c r="C85" s="947"/>
      <c r="F85" s="1158"/>
      <c r="G85"/>
    </row>
    <row r="86" spans="1:7" x14ac:dyDescent="0.2">
      <c r="A86" s="910" t="s">
        <v>10</v>
      </c>
      <c r="B86" s="905" t="s">
        <v>239</v>
      </c>
      <c r="C86" s="947"/>
      <c r="F86" s="1158"/>
      <c r="G86"/>
    </row>
    <row r="87" spans="1:7" x14ac:dyDescent="0.2">
      <c r="A87" s="910" t="s">
        <v>242</v>
      </c>
      <c r="B87" s="905" t="s">
        <v>240</v>
      </c>
      <c r="C87" s="947"/>
      <c r="F87" s="1158"/>
      <c r="G87"/>
    </row>
    <row r="88" spans="1:7" x14ac:dyDescent="0.2">
      <c r="A88" s="910" t="s">
        <v>472</v>
      </c>
      <c r="B88" s="966" t="s">
        <v>473</v>
      </c>
      <c r="C88" s="948"/>
      <c r="F88" s="1158"/>
      <c r="G88"/>
    </row>
    <row r="89" spans="1:7" x14ac:dyDescent="0.2">
      <c r="A89" s="949" t="s">
        <v>408</v>
      </c>
      <c r="B89" s="967"/>
      <c r="C89" s="946"/>
      <c r="F89" s="1158"/>
      <c r="G89"/>
    </row>
    <row r="90" spans="1:7" ht="13.5" thickBot="1" x14ac:dyDescent="0.25">
      <c r="A90" s="913"/>
      <c r="B90" s="913"/>
      <c r="C90" s="947"/>
      <c r="F90" s="1158"/>
      <c r="G90"/>
    </row>
    <row r="91" spans="1:7" x14ac:dyDescent="0.2">
      <c r="A91" s="951" t="s">
        <v>462</v>
      </c>
      <c r="B91" s="968"/>
      <c r="C91" s="977">
        <f>C79</f>
        <v>26210</v>
      </c>
      <c r="F91" s="1158"/>
      <c r="G91"/>
    </row>
    <row r="92" spans="1:7" x14ac:dyDescent="0.2">
      <c r="A92" s="952" t="s">
        <v>463</v>
      </c>
      <c r="B92" s="969"/>
      <c r="C92" s="946"/>
      <c r="F92" s="1158"/>
      <c r="G92"/>
    </row>
    <row r="93" spans="1:7" x14ac:dyDescent="0.2">
      <c r="A93" s="953" t="s">
        <v>464</v>
      </c>
      <c r="B93" s="962"/>
      <c r="C93" s="978">
        <f>C91-C92</f>
        <v>26210</v>
      </c>
      <c r="F93" s="1158"/>
      <c r="G93"/>
    </row>
    <row r="94" spans="1:7" x14ac:dyDescent="0.2">
      <c r="A94" s="954" t="s">
        <v>585</v>
      </c>
      <c r="B94" s="969"/>
      <c r="C94" s="1254">
        <v>768.5</v>
      </c>
      <c r="F94" s="1158"/>
      <c r="G94"/>
    </row>
    <row r="95" spans="1:7" ht="13.5" thickBot="1" x14ac:dyDescent="0.25">
      <c r="A95" s="955" t="s">
        <v>586</v>
      </c>
      <c r="B95" s="970"/>
      <c r="C95" s="956">
        <f>C93/C94</f>
        <v>34.10540013012362</v>
      </c>
      <c r="F95" s="1158"/>
      <c r="G95"/>
    </row>
    <row r="96" spans="1:7" ht="13.5" thickBot="1" x14ac:dyDescent="0.25">
      <c r="A96" s="957" t="s">
        <v>587</v>
      </c>
      <c r="B96" s="958" t="e">
        <f>SUM(C95-#REF!)</f>
        <v>#REF!</v>
      </c>
      <c r="C96" s="979"/>
      <c r="F96" s="1158"/>
      <c r="G96"/>
    </row>
    <row r="97" spans="1:7" x14ac:dyDescent="0.2">
      <c r="F97" s="1158"/>
      <c r="G97"/>
    </row>
    <row r="98" spans="1:7" x14ac:dyDescent="0.2">
      <c r="F98" s="1158"/>
      <c r="G98"/>
    </row>
    <row r="99" spans="1:7" x14ac:dyDescent="0.2">
      <c r="F99" s="1158"/>
      <c r="G99"/>
    </row>
    <row r="100" spans="1:7" x14ac:dyDescent="0.2">
      <c r="A100" s="1022" t="s">
        <v>89</v>
      </c>
      <c r="B100" s="190">
        <v>1</v>
      </c>
      <c r="C100" s="1022" t="s">
        <v>89</v>
      </c>
      <c r="F100" s="1158"/>
      <c r="G100"/>
    </row>
    <row r="101" spans="1:7" x14ac:dyDescent="0.2">
      <c r="A101" s="1022" t="s">
        <v>90</v>
      </c>
      <c r="B101" s="190">
        <v>2</v>
      </c>
      <c r="C101" s="1022" t="s">
        <v>90</v>
      </c>
      <c r="F101" s="1158"/>
      <c r="G101"/>
    </row>
    <row r="102" spans="1:7" x14ac:dyDescent="0.2">
      <c r="A102" s="1022" t="s">
        <v>91</v>
      </c>
      <c r="B102" s="190">
        <v>3</v>
      </c>
      <c r="C102" s="1022" t="s">
        <v>91</v>
      </c>
      <c r="F102" s="1158"/>
      <c r="G102"/>
    </row>
    <row r="103" spans="1:7" x14ac:dyDescent="0.2">
      <c r="A103" s="1022" t="s">
        <v>92</v>
      </c>
      <c r="B103" s="190">
        <v>4</v>
      </c>
      <c r="C103" s="1022" t="s">
        <v>92</v>
      </c>
      <c r="F103" s="1158"/>
      <c r="G103"/>
    </row>
    <row r="104" spans="1:7" x14ac:dyDescent="0.2">
      <c r="A104" s="1022" t="s">
        <v>265</v>
      </c>
      <c r="B104" s="190">
        <v>5</v>
      </c>
      <c r="C104" s="1022" t="s">
        <v>265</v>
      </c>
      <c r="F104" s="1158"/>
      <c r="G104"/>
    </row>
    <row r="105" spans="1:7" x14ac:dyDescent="0.2">
      <c r="A105" s="1022" t="s">
        <v>93</v>
      </c>
      <c r="B105" s="190">
        <v>6</v>
      </c>
      <c r="C105" s="1022" t="s">
        <v>93</v>
      </c>
      <c r="F105" s="1158"/>
      <c r="G105"/>
    </row>
    <row r="106" spans="1:7" x14ac:dyDescent="0.2">
      <c r="A106" s="1022" t="s">
        <v>94</v>
      </c>
      <c r="B106" s="190">
        <v>7</v>
      </c>
      <c r="C106" s="1022" t="s">
        <v>94</v>
      </c>
      <c r="F106" s="1158"/>
      <c r="G106"/>
    </row>
    <row r="107" spans="1:7" x14ac:dyDescent="0.2">
      <c r="A107" s="1022" t="s">
        <v>95</v>
      </c>
      <c r="B107" s="190">
        <v>8</v>
      </c>
      <c r="C107" s="1022" t="s">
        <v>95</v>
      </c>
      <c r="F107" s="1158"/>
      <c r="G107"/>
    </row>
    <row r="108" spans="1:7" x14ac:dyDescent="0.2">
      <c r="A108" s="1022" t="s">
        <v>96</v>
      </c>
      <c r="B108" s="190">
        <v>9</v>
      </c>
      <c r="C108" s="1022" t="s">
        <v>96</v>
      </c>
      <c r="F108" s="1158"/>
      <c r="G108"/>
    </row>
    <row r="109" spans="1:7" x14ac:dyDescent="0.2">
      <c r="A109" s="1022" t="s">
        <v>97</v>
      </c>
      <c r="B109" s="190">
        <v>10</v>
      </c>
      <c r="C109" s="1022" t="s">
        <v>97</v>
      </c>
      <c r="F109" s="1158"/>
      <c r="G109"/>
    </row>
    <row r="110" spans="1:7" x14ac:dyDescent="0.2">
      <c r="A110" s="1022" t="s">
        <v>268</v>
      </c>
      <c r="B110" s="190">
        <v>11</v>
      </c>
      <c r="C110" s="1022" t="s">
        <v>268</v>
      </c>
      <c r="E110" s="583"/>
      <c r="G110"/>
    </row>
    <row r="111" spans="1:7" x14ac:dyDescent="0.2">
      <c r="A111" s="1022" t="s">
        <v>538</v>
      </c>
      <c r="B111" s="190">
        <v>12</v>
      </c>
      <c r="C111" s="1022" t="s">
        <v>538</v>
      </c>
      <c r="E111" s="583"/>
      <c r="G111"/>
    </row>
    <row r="112" spans="1:7" x14ac:dyDescent="0.2">
      <c r="A112" s="1022" t="s">
        <v>539</v>
      </c>
      <c r="B112" s="190">
        <v>13</v>
      </c>
      <c r="C112" s="1022" t="s">
        <v>539</v>
      </c>
      <c r="E112" s="583"/>
      <c r="G112"/>
    </row>
    <row r="113" spans="1:7" x14ac:dyDescent="0.2">
      <c r="A113" s="1022" t="s">
        <v>541</v>
      </c>
      <c r="B113" s="190">
        <v>14</v>
      </c>
      <c r="C113" s="1022" t="s">
        <v>541</v>
      </c>
      <c r="E113" s="583"/>
      <c r="G113"/>
    </row>
    <row r="114" spans="1:7" x14ac:dyDescent="0.2">
      <c r="A114" s="1022" t="s">
        <v>543</v>
      </c>
      <c r="B114" s="190">
        <v>15</v>
      </c>
      <c r="C114" s="1022" t="s">
        <v>543</v>
      </c>
      <c r="E114" s="583"/>
      <c r="G114"/>
    </row>
    <row r="115" spans="1:7" x14ac:dyDescent="0.2">
      <c r="A115" s="1022" t="s">
        <v>544</v>
      </c>
      <c r="B115" s="190">
        <v>16</v>
      </c>
      <c r="C115" s="1022" t="s">
        <v>544</v>
      </c>
      <c r="E115" s="583"/>
      <c r="G115"/>
    </row>
    <row r="116" spans="1:7" x14ac:dyDescent="0.2">
      <c r="A116" s="1022" t="s">
        <v>546</v>
      </c>
      <c r="B116" s="190">
        <v>17</v>
      </c>
      <c r="C116" s="1022" t="s">
        <v>546</v>
      </c>
      <c r="E116" s="583"/>
      <c r="G116"/>
    </row>
    <row r="117" spans="1:7" x14ac:dyDescent="0.2">
      <c r="A117" s="1022" t="s">
        <v>547</v>
      </c>
      <c r="B117" s="190">
        <v>18</v>
      </c>
      <c r="C117" s="1022" t="s">
        <v>547</v>
      </c>
      <c r="E117" s="583"/>
      <c r="G117"/>
    </row>
    <row r="118" spans="1:7" x14ac:dyDescent="0.2">
      <c r="A118" s="1022" t="s">
        <v>548</v>
      </c>
      <c r="B118" s="190">
        <v>19</v>
      </c>
      <c r="C118" s="1022" t="s">
        <v>548</v>
      </c>
      <c r="E118" s="583"/>
      <c r="G118"/>
    </row>
    <row r="119" spans="1:7" x14ac:dyDescent="0.2">
      <c r="A119" s="1022" t="s">
        <v>549</v>
      </c>
      <c r="B119" s="190">
        <v>20</v>
      </c>
      <c r="C119" s="1022" t="s">
        <v>549</v>
      </c>
      <c r="E119" s="583"/>
      <c r="G119"/>
    </row>
    <row r="120" spans="1:7" x14ac:dyDescent="0.2">
      <c r="A120" s="1022" t="s">
        <v>550</v>
      </c>
      <c r="B120" s="190">
        <v>21</v>
      </c>
      <c r="C120" s="1022" t="s">
        <v>550</v>
      </c>
      <c r="E120" s="583"/>
      <c r="G120"/>
    </row>
    <row r="121" spans="1:7" x14ac:dyDescent="0.2">
      <c r="A121" s="1022" t="s">
        <v>551</v>
      </c>
      <c r="B121" s="190">
        <v>22</v>
      </c>
      <c r="C121" s="1022" t="s">
        <v>551</v>
      </c>
      <c r="E121" s="583"/>
      <c r="G121"/>
    </row>
    <row r="122" spans="1:7" x14ac:dyDescent="0.2">
      <c r="A122" s="1022" t="s">
        <v>552</v>
      </c>
      <c r="B122" s="190">
        <v>23</v>
      </c>
      <c r="C122" s="1022" t="s">
        <v>552</v>
      </c>
      <c r="E122" s="583"/>
      <c r="G122"/>
    </row>
    <row r="123" spans="1:7" x14ac:dyDescent="0.2">
      <c r="A123" s="1022" t="s">
        <v>554</v>
      </c>
      <c r="B123" s="190">
        <v>24</v>
      </c>
      <c r="C123" s="1022" t="s">
        <v>554</v>
      </c>
      <c r="E123" s="583"/>
      <c r="G123"/>
    </row>
    <row r="124" spans="1:7" x14ac:dyDescent="0.2">
      <c r="A124" s="1022" t="s">
        <v>556</v>
      </c>
      <c r="B124" s="190">
        <v>25</v>
      </c>
      <c r="C124" s="1022" t="s">
        <v>556</v>
      </c>
      <c r="E124" s="583"/>
      <c r="G124"/>
    </row>
    <row r="125" spans="1:7" x14ac:dyDescent="0.2">
      <c r="A125" s="1022" t="s">
        <v>99</v>
      </c>
      <c r="B125" s="190">
        <v>26</v>
      </c>
      <c r="C125" s="1022" t="s">
        <v>99</v>
      </c>
      <c r="E125" s="583"/>
      <c r="G125"/>
    </row>
    <row r="126" spans="1:7" x14ac:dyDescent="0.2">
      <c r="A126" s="1022" t="s">
        <v>100</v>
      </c>
      <c r="B126" s="190">
        <v>27</v>
      </c>
      <c r="C126" s="1022" t="s">
        <v>100</v>
      </c>
      <c r="E126" s="583"/>
      <c r="G126"/>
    </row>
    <row r="127" spans="1:7" x14ac:dyDescent="0.2">
      <c r="A127" s="1022" t="s">
        <v>101</v>
      </c>
      <c r="B127" s="190">
        <v>28</v>
      </c>
      <c r="C127" s="1022" t="s">
        <v>101</v>
      </c>
      <c r="E127" s="583"/>
      <c r="G127"/>
    </row>
    <row r="128" spans="1:7" x14ac:dyDescent="0.2">
      <c r="A128" s="1022" t="s">
        <v>273</v>
      </c>
      <c r="B128" s="190">
        <v>29</v>
      </c>
      <c r="C128" s="1022" t="s">
        <v>273</v>
      </c>
      <c r="E128" s="583"/>
      <c r="G128"/>
    </row>
    <row r="129" spans="1:7" x14ac:dyDescent="0.2">
      <c r="A129" s="1022" t="s">
        <v>322</v>
      </c>
      <c r="B129" s="190">
        <v>30</v>
      </c>
      <c r="C129" s="1022" t="s">
        <v>322</v>
      </c>
      <c r="E129" s="583"/>
      <c r="G129"/>
    </row>
    <row r="130" spans="1:7" x14ac:dyDescent="0.2">
      <c r="A130" s="1022" t="s">
        <v>103</v>
      </c>
      <c r="B130" s="190">
        <v>31</v>
      </c>
      <c r="C130" s="1022" t="s">
        <v>103</v>
      </c>
      <c r="E130" s="583"/>
      <c r="G130"/>
    </row>
    <row r="131" spans="1:7" x14ac:dyDescent="0.2">
      <c r="A131" s="1022" t="s">
        <v>112</v>
      </c>
      <c r="B131" s="190">
        <v>32</v>
      </c>
      <c r="C131" s="1022" t="s">
        <v>112</v>
      </c>
      <c r="E131" s="583"/>
      <c r="G131"/>
    </row>
    <row r="132" spans="1:7" x14ac:dyDescent="0.2">
      <c r="A132" s="1022" t="s">
        <v>113</v>
      </c>
      <c r="B132" s="190">
        <v>33</v>
      </c>
      <c r="C132" s="1022" t="s">
        <v>113</v>
      </c>
      <c r="E132" s="583"/>
      <c r="G132"/>
    </row>
    <row r="133" spans="1:7" x14ac:dyDescent="0.2">
      <c r="A133" s="1022" t="s">
        <v>114</v>
      </c>
      <c r="B133" s="190">
        <v>34</v>
      </c>
      <c r="C133" s="1022" t="s">
        <v>114</v>
      </c>
      <c r="E133" s="583"/>
      <c r="G133"/>
    </row>
    <row r="134" spans="1:7" x14ac:dyDescent="0.2">
      <c r="A134" s="1022" t="s">
        <v>241</v>
      </c>
      <c r="B134" s="190">
        <v>35</v>
      </c>
      <c r="C134" s="1022" t="s">
        <v>241</v>
      </c>
      <c r="E134" s="583"/>
      <c r="G134"/>
    </row>
    <row r="135" spans="1:7" x14ac:dyDescent="0.2">
      <c r="A135" s="1022" t="s">
        <v>110</v>
      </c>
      <c r="B135" s="190">
        <v>36</v>
      </c>
      <c r="C135" s="1022" t="s">
        <v>110</v>
      </c>
      <c r="E135" s="583"/>
      <c r="G135"/>
    </row>
    <row r="136" spans="1:7" x14ac:dyDescent="0.2">
      <c r="A136" s="1022" t="s">
        <v>111</v>
      </c>
      <c r="B136" s="190">
        <v>37</v>
      </c>
      <c r="C136" s="1022" t="s">
        <v>111</v>
      </c>
      <c r="E136" s="583"/>
      <c r="G136"/>
    </row>
    <row r="137" spans="1:7" x14ac:dyDescent="0.2">
      <c r="A137" s="1022" t="s">
        <v>112</v>
      </c>
      <c r="B137" s="190">
        <v>38</v>
      </c>
      <c r="C137" s="1022" t="s">
        <v>112</v>
      </c>
      <c r="E137" s="583"/>
      <c r="G137"/>
    </row>
    <row r="138" spans="1:7" x14ac:dyDescent="0.2">
      <c r="A138" s="1022" t="s">
        <v>113</v>
      </c>
      <c r="B138" s="190">
        <v>39</v>
      </c>
      <c r="C138" s="1022" t="s">
        <v>113</v>
      </c>
      <c r="E138" s="583"/>
      <c r="G138"/>
    </row>
    <row r="139" spans="1:7" x14ac:dyDescent="0.2">
      <c r="A139" s="1022" t="s">
        <v>114</v>
      </c>
      <c r="B139" s="190">
        <v>40</v>
      </c>
      <c r="C139" s="1022" t="s">
        <v>114</v>
      </c>
      <c r="E139" s="583"/>
      <c r="G139"/>
    </row>
    <row r="140" spans="1:7" x14ac:dyDescent="0.2">
      <c r="A140" s="1022" t="s">
        <v>117</v>
      </c>
      <c r="B140" s="190">
        <v>41</v>
      </c>
      <c r="C140" s="1022" t="s">
        <v>117</v>
      </c>
      <c r="E140" s="583"/>
      <c r="G140"/>
    </row>
    <row r="141" spans="1:7" x14ac:dyDescent="0.2">
      <c r="A141" s="1022" t="s">
        <v>118</v>
      </c>
      <c r="B141" s="190">
        <v>42</v>
      </c>
      <c r="C141" s="1022" t="s">
        <v>118</v>
      </c>
      <c r="E141" s="583"/>
      <c r="G141"/>
    </row>
    <row r="142" spans="1:7" x14ac:dyDescent="0.2">
      <c r="A142" s="1022" t="s">
        <v>115</v>
      </c>
      <c r="B142" s="190">
        <v>43</v>
      </c>
      <c r="C142" s="1022" t="s">
        <v>115</v>
      </c>
      <c r="E142" s="583"/>
      <c r="G142"/>
    </row>
    <row r="143" spans="1:7" x14ac:dyDescent="0.2">
      <c r="A143" s="1022" t="s">
        <v>116</v>
      </c>
      <c r="B143" s="190">
        <v>44</v>
      </c>
      <c r="C143" s="1022" t="s">
        <v>116</v>
      </c>
      <c r="E143" s="583"/>
      <c r="G143"/>
    </row>
    <row r="144" spans="1:7" x14ac:dyDescent="0.2">
      <c r="A144" s="1022" t="s">
        <v>122</v>
      </c>
      <c r="B144" s="190">
        <v>45</v>
      </c>
      <c r="C144" s="1022" t="s">
        <v>122</v>
      </c>
      <c r="E144" s="583"/>
      <c r="G144"/>
    </row>
    <row r="145" spans="1:7" x14ac:dyDescent="0.2">
      <c r="A145" s="1022" t="s">
        <v>125</v>
      </c>
      <c r="B145" s="190">
        <v>46</v>
      </c>
      <c r="C145" s="1022" t="s">
        <v>125</v>
      </c>
      <c r="E145" s="583"/>
      <c r="G145"/>
    </row>
    <row r="146" spans="1:7" x14ac:dyDescent="0.2">
      <c r="A146" s="1023" t="s">
        <v>574</v>
      </c>
      <c r="B146" s="190">
        <v>47</v>
      </c>
      <c r="C146" s="1023" t="s">
        <v>574</v>
      </c>
      <c r="E146" s="583"/>
      <c r="G146"/>
    </row>
    <row r="147" spans="1:7" x14ac:dyDescent="0.2">
      <c r="A147" s="1023" t="s">
        <v>575</v>
      </c>
      <c r="B147" s="190">
        <v>48</v>
      </c>
      <c r="C147" s="1023" t="s">
        <v>575</v>
      </c>
      <c r="E147" s="583"/>
      <c r="G147"/>
    </row>
    <row r="148" spans="1:7" x14ac:dyDescent="0.2">
      <c r="A148" s="1022" t="s">
        <v>126</v>
      </c>
      <c r="B148" s="190">
        <v>49</v>
      </c>
      <c r="C148" s="1022" t="s">
        <v>126</v>
      </c>
      <c r="E148" s="583"/>
      <c r="G148"/>
    </row>
    <row r="149" spans="1:7" x14ac:dyDescent="0.2">
      <c r="A149" s="1022" t="s">
        <v>856</v>
      </c>
      <c r="B149" s="190">
        <v>50</v>
      </c>
      <c r="C149" s="1022" t="s">
        <v>856</v>
      </c>
      <c r="E149" s="583"/>
      <c r="G149"/>
    </row>
    <row r="150" spans="1:7" x14ac:dyDescent="0.2">
      <c r="A150" s="1022" t="s">
        <v>857</v>
      </c>
      <c r="B150" s="190">
        <v>51</v>
      </c>
      <c r="C150" s="1022" t="s">
        <v>857</v>
      </c>
      <c r="E150" s="583"/>
      <c r="G150"/>
    </row>
    <row r="151" spans="1:7" x14ac:dyDescent="0.2">
      <c r="A151" s="1022" t="s">
        <v>858</v>
      </c>
      <c r="B151" s="190">
        <v>52</v>
      </c>
      <c r="C151" s="1022" t="s">
        <v>858</v>
      </c>
      <c r="E151" s="583"/>
      <c r="G151"/>
    </row>
    <row r="152" spans="1:7" x14ac:dyDescent="0.2">
      <c r="A152" s="1022" t="s">
        <v>892</v>
      </c>
      <c r="B152" s="190">
        <v>53</v>
      </c>
      <c r="C152" s="1022" t="s">
        <v>892</v>
      </c>
      <c r="E152" s="583"/>
      <c r="G152"/>
    </row>
    <row r="153" spans="1:7" x14ac:dyDescent="0.2">
      <c r="E153" s="583"/>
      <c r="G153"/>
    </row>
    <row r="154" spans="1:7" x14ac:dyDescent="0.2">
      <c r="E154" s="583"/>
      <c r="G154"/>
    </row>
    <row r="155" spans="1:7" x14ac:dyDescent="0.2">
      <c r="E155" s="583"/>
      <c r="G155"/>
    </row>
    <row r="156" spans="1:7" x14ac:dyDescent="0.2">
      <c r="E156" s="583"/>
      <c r="G156"/>
    </row>
  </sheetData>
  <pageMargins left="0.75" right="0.75" top="1" bottom="1" header="0.5" footer="0.5"/>
  <pageSetup paperSize="9" scale="71"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G1"/>
  <sheetViews>
    <sheetView topLeftCell="A2" zoomScaleNormal="100" workbookViewId="0">
      <pane ySplit="1" topLeftCell="A3" activePane="bottomLeft" state="frozenSplit"/>
      <selection activeCell="A2" sqref="A2"/>
      <selection pane="bottomLeft" activeCell="A2" sqref="A2"/>
    </sheetView>
  </sheetViews>
  <sheetFormatPr defaultRowHeight="12.75" x14ac:dyDescent="0.2"/>
  <cols>
    <col min="7" max="7" width="8.7109375" style="84"/>
  </cols>
  <sheetData/>
  <pageMargins left="0.75" right="0.75" top="1" bottom="1" header="0.5" footer="0.5"/>
  <pageSetup paperSize="9" scale="91" fitToHeight="2" orientation="portrait"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G53"/>
  <sheetViews>
    <sheetView workbookViewId="0">
      <selection activeCell="D4" sqref="D4"/>
    </sheetView>
  </sheetViews>
  <sheetFormatPr defaultRowHeight="12.75" x14ac:dyDescent="0.2"/>
  <cols>
    <col min="3" max="3" width="2.5703125" customWidth="1"/>
    <col min="4" max="4" width="26.42578125" customWidth="1"/>
    <col min="5" max="5" width="13.7109375" customWidth="1"/>
    <col min="6" max="6" width="11" customWidth="1"/>
  </cols>
  <sheetData>
    <row r="1" spans="2:7" x14ac:dyDescent="0.2">
      <c r="B1" s="320"/>
      <c r="C1" s="320"/>
      <c r="D1" s="225"/>
      <c r="E1" s="321"/>
      <c r="F1" s="322"/>
      <c r="G1" s="1"/>
    </row>
    <row r="2" spans="2:7" x14ac:dyDescent="0.2">
      <c r="B2" s="320" t="s">
        <v>369</v>
      </c>
      <c r="C2" s="320"/>
      <c r="D2" s="225"/>
      <c r="E2" s="321"/>
      <c r="F2" s="322"/>
      <c r="G2" s="1"/>
    </row>
    <row r="3" spans="2:7" x14ac:dyDescent="0.2">
      <c r="B3" s="320"/>
      <c r="C3" s="320"/>
      <c r="D3" s="225" t="s">
        <v>430</v>
      </c>
      <c r="E3" s="321"/>
      <c r="F3" s="322"/>
      <c r="G3" s="1"/>
    </row>
    <row r="4" spans="2:7" x14ac:dyDescent="0.2">
      <c r="B4" s="320"/>
      <c r="C4" s="320"/>
      <c r="D4" s="225"/>
      <c r="E4" s="321"/>
      <c r="F4" s="322"/>
      <c r="G4" s="1"/>
    </row>
    <row r="5" spans="2:7" x14ac:dyDescent="0.2">
      <c r="B5" s="320"/>
      <c r="C5" s="320"/>
      <c r="D5" s="225"/>
      <c r="E5" s="321"/>
      <c r="F5" s="322"/>
      <c r="G5" s="1"/>
    </row>
    <row r="6" spans="2:7" x14ac:dyDescent="0.2">
      <c r="B6" s="320"/>
      <c r="C6" s="320"/>
      <c r="D6" s="225"/>
      <c r="E6" s="321"/>
      <c r="F6" s="322"/>
      <c r="G6" s="1"/>
    </row>
    <row r="7" spans="2:7" x14ac:dyDescent="0.2">
      <c r="B7" s="320"/>
      <c r="C7" s="320"/>
      <c r="D7" s="225"/>
      <c r="E7" s="321"/>
      <c r="F7" s="322"/>
      <c r="G7" s="1"/>
    </row>
    <row r="8" spans="2:7" x14ac:dyDescent="0.2">
      <c r="B8" s="320"/>
      <c r="C8" s="320"/>
      <c r="D8" s="225"/>
      <c r="E8" s="321"/>
      <c r="F8" s="322"/>
      <c r="G8" s="1"/>
    </row>
    <row r="9" spans="2:7" x14ac:dyDescent="0.2">
      <c r="B9" s="320"/>
      <c r="C9" s="320"/>
      <c r="D9" s="225"/>
      <c r="E9" s="321"/>
      <c r="F9" s="322"/>
      <c r="G9" s="1"/>
    </row>
    <row r="10" spans="2:7" x14ac:dyDescent="0.2">
      <c r="B10" s="320"/>
      <c r="C10" s="320"/>
      <c r="D10" s="225"/>
      <c r="E10" s="321"/>
      <c r="F10" s="322"/>
      <c r="G10" s="1"/>
    </row>
    <row r="11" spans="2:7" x14ac:dyDescent="0.2">
      <c r="B11" s="320"/>
      <c r="C11" s="320"/>
      <c r="D11" s="225"/>
      <c r="E11" s="321"/>
      <c r="F11" s="322"/>
      <c r="G11" s="1"/>
    </row>
    <row r="12" spans="2:7" x14ac:dyDescent="0.2">
      <c r="B12" s="320"/>
      <c r="C12" s="320"/>
      <c r="D12" s="225"/>
      <c r="E12" s="321"/>
      <c r="F12" s="322"/>
      <c r="G12" s="1"/>
    </row>
    <row r="13" spans="2:7" x14ac:dyDescent="0.2">
      <c r="B13" s="320"/>
      <c r="C13" s="320"/>
      <c r="D13" s="225"/>
      <c r="E13" s="321"/>
      <c r="F13" s="322"/>
      <c r="G13" s="1"/>
    </row>
    <row r="14" spans="2:7" x14ac:dyDescent="0.2">
      <c r="B14" s="320"/>
      <c r="C14" s="320"/>
      <c r="D14" s="225"/>
      <c r="E14" s="321"/>
      <c r="F14" s="322"/>
      <c r="G14" s="1"/>
    </row>
    <row r="15" spans="2:7" x14ac:dyDescent="0.2">
      <c r="B15" s="1"/>
      <c r="C15" s="1"/>
      <c r="E15" s="43"/>
      <c r="F15" s="43"/>
      <c r="G15" s="1"/>
    </row>
    <row r="16" spans="2:7" ht="15" x14ac:dyDescent="0.2">
      <c r="B16" s="59" t="s">
        <v>388</v>
      </c>
      <c r="C16" s="59"/>
      <c r="D16" s="37"/>
      <c r="E16" s="43" t="s">
        <v>370</v>
      </c>
      <c r="F16" s="43"/>
      <c r="G16" s="1"/>
    </row>
    <row r="17" spans="2:7" ht="15" x14ac:dyDescent="0.2">
      <c r="B17" s="323" t="s">
        <v>27</v>
      </c>
      <c r="C17" s="59"/>
      <c r="D17" s="37"/>
      <c r="E17" s="323" t="s">
        <v>346</v>
      </c>
      <c r="F17" s="323"/>
      <c r="G17" s="43"/>
    </row>
    <row r="18" spans="2:7" x14ac:dyDescent="0.2">
      <c r="B18" s="221"/>
      <c r="C18" s="221"/>
      <c r="D18" s="324" t="s">
        <v>29</v>
      </c>
      <c r="E18" s="43"/>
      <c r="F18" s="43"/>
      <c r="G18" s="43"/>
    </row>
    <row r="19" spans="2:7" x14ac:dyDescent="0.2">
      <c r="B19" s="325">
        <f>' Budget'!D85</f>
        <v>25562</v>
      </c>
      <c r="C19" s="221"/>
      <c r="D19" s="43" t="s">
        <v>19</v>
      </c>
      <c r="E19" s="76">
        <f>'Ledger Receipts'!D123</f>
        <v>26210</v>
      </c>
      <c r="F19" s="77"/>
      <c r="G19" s="43"/>
    </row>
    <row r="20" spans="2:7" x14ac:dyDescent="0.2">
      <c r="B20" s="325">
        <f>' Budget'!D86</f>
        <v>0</v>
      </c>
      <c r="C20" s="221"/>
      <c r="D20" s="43" t="s">
        <v>31</v>
      </c>
      <c r="E20" s="76">
        <f>'Ledger Receipts'!E123</f>
        <v>42.86</v>
      </c>
      <c r="F20" s="77"/>
      <c r="G20" s="43"/>
    </row>
    <row r="21" spans="2:7" x14ac:dyDescent="0.2">
      <c r="B21" s="325">
        <f>' Budget'!D87</f>
        <v>0</v>
      </c>
      <c r="C21" s="221"/>
      <c r="D21" s="43" t="s">
        <v>212</v>
      </c>
      <c r="E21" s="76">
        <f>'Ledger Receipts'!F123</f>
        <v>7247</v>
      </c>
      <c r="F21" s="77"/>
      <c r="G21" s="43"/>
    </row>
    <row r="22" spans="2:7" x14ac:dyDescent="0.2">
      <c r="B22" s="325">
        <f>' Budget'!D88</f>
        <v>0</v>
      </c>
      <c r="C22" s="221"/>
      <c r="D22" s="43" t="s">
        <v>10</v>
      </c>
      <c r="E22" s="76">
        <f>'Ledger Receipts'!G123</f>
        <v>4208.93</v>
      </c>
      <c r="F22" s="77"/>
      <c r="G22" s="43"/>
    </row>
    <row r="23" spans="2:7" x14ac:dyDescent="0.2">
      <c r="B23" s="325">
        <f>' Budget'!D89</f>
        <v>0</v>
      </c>
      <c r="C23" s="221"/>
      <c r="D23" s="43" t="s">
        <v>9</v>
      </c>
      <c r="E23" s="76">
        <f>'Ledger Receipts'!H123</f>
        <v>1045.26</v>
      </c>
      <c r="F23" s="77"/>
      <c r="G23" s="43"/>
    </row>
    <row r="24" spans="2:7" ht="15" x14ac:dyDescent="0.2">
      <c r="B24" s="222"/>
      <c r="C24" s="222"/>
      <c r="D24" s="37"/>
      <c r="E24" s="326"/>
      <c r="F24" s="77"/>
      <c r="G24" s="43"/>
    </row>
    <row r="25" spans="2:7" x14ac:dyDescent="0.2">
      <c r="B25" s="222"/>
      <c r="C25" s="222"/>
      <c r="D25" s="41" t="s">
        <v>32</v>
      </c>
      <c r="E25" s="77"/>
      <c r="F25" s="327">
        <f>+SUM(E19:E23)</f>
        <v>38754.050000000003</v>
      </c>
      <c r="G25" s="43"/>
    </row>
    <row r="26" spans="2:7" ht="15.75" x14ac:dyDescent="0.25">
      <c r="B26" s="222"/>
      <c r="C26" s="222"/>
      <c r="D26" s="328"/>
      <c r="E26" s="77"/>
      <c r="F26" s="329"/>
      <c r="G26" s="43"/>
    </row>
    <row r="27" spans="2:7" ht="15" x14ac:dyDescent="0.2">
      <c r="B27" s="222"/>
      <c r="C27" s="222"/>
      <c r="D27" s="324" t="s">
        <v>33</v>
      </c>
      <c r="E27" s="77"/>
      <c r="F27" s="330"/>
      <c r="G27" s="43"/>
    </row>
    <row r="28" spans="2:7" ht="15" x14ac:dyDescent="0.2">
      <c r="B28" s="226">
        <f>' Budget'!D12</f>
        <v>4260</v>
      </c>
      <c r="C28" s="331"/>
      <c r="D28" s="219" t="s">
        <v>164</v>
      </c>
      <c r="E28" s="220">
        <f>'Cash book'!L197</f>
        <v>10914.15</v>
      </c>
      <c r="F28" s="330"/>
      <c r="G28" s="43"/>
    </row>
    <row r="29" spans="2:7" ht="15" x14ac:dyDescent="0.2">
      <c r="B29" s="226">
        <f>' Budget'!D20</f>
        <v>490</v>
      </c>
      <c r="C29" s="331"/>
      <c r="D29" s="219" t="s">
        <v>312</v>
      </c>
      <c r="E29" s="220">
        <f>'Cash book'!M197</f>
        <v>3069.0400000000004</v>
      </c>
      <c r="F29" s="330"/>
      <c r="G29" s="43"/>
    </row>
    <row r="30" spans="2:7" ht="15" x14ac:dyDescent="0.2">
      <c r="B30" s="226">
        <f>' Budget'!D27</f>
        <v>4490</v>
      </c>
      <c r="C30" s="331"/>
      <c r="D30" s="219" t="s">
        <v>313</v>
      </c>
      <c r="E30" s="220">
        <f>'Cash book'!N197</f>
        <v>7874.3</v>
      </c>
      <c r="F30" s="330"/>
      <c r="G30" s="43"/>
    </row>
    <row r="31" spans="2:7" ht="15" x14ac:dyDescent="0.2">
      <c r="B31" s="226">
        <f>' Budget'!D31</f>
        <v>80</v>
      </c>
      <c r="C31" s="331"/>
      <c r="D31" s="219" t="s">
        <v>59</v>
      </c>
      <c r="E31" s="220">
        <f>'Cash book'!O197</f>
        <v>1418.15</v>
      </c>
      <c r="F31" s="330"/>
      <c r="G31" s="43"/>
    </row>
    <row r="32" spans="2:7" ht="15" x14ac:dyDescent="0.2">
      <c r="B32" s="226">
        <f>' Budget'!D39</f>
        <v>3050</v>
      </c>
      <c r="C32" s="331"/>
      <c r="D32" s="219" t="s">
        <v>314</v>
      </c>
      <c r="E32" s="220">
        <f>'Cash book'!P197</f>
        <v>551.24</v>
      </c>
      <c r="F32" s="330"/>
      <c r="G32" s="43"/>
    </row>
    <row r="33" spans="2:7" ht="15" x14ac:dyDescent="0.2">
      <c r="B33" s="226">
        <f>' Budget'!D47</f>
        <v>1970</v>
      </c>
      <c r="C33" s="331"/>
      <c r="D33" s="219" t="s">
        <v>60</v>
      </c>
      <c r="E33" s="220">
        <f>'Cash book'!Q197</f>
        <v>2175</v>
      </c>
      <c r="F33" s="330"/>
      <c r="G33" s="43"/>
    </row>
    <row r="34" spans="2:7" ht="15" x14ac:dyDescent="0.2">
      <c r="B34" s="226">
        <f>' Budget'!D50</f>
        <v>6000</v>
      </c>
      <c r="C34" s="331"/>
      <c r="D34" s="219" t="s">
        <v>58</v>
      </c>
      <c r="E34" s="220">
        <f>'Cash book'!R197</f>
        <v>3026.8</v>
      </c>
      <c r="F34" s="330"/>
      <c r="G34" s="43"/>
    </row>
    <row r="35" spans="2:7" ht="15" x14ac:dyDescent="0.2">
      <c r="B35" s="226">
        <f>' Budget'!D57</f>
        <v>607.16</v>
      </c>
      <c r="C35" s="331"/>
      <c r="D35" s="219" t="s">
        <v>315</v>
      </c>
      <c r="E35" s="220">
        <f>'Cash book'!S197</f>
        <v>259.99</v>
      </c>
      <c r="F35" s="330"/>
      <c r="G35" s="43"/>
    </row>
    <row r="36" spans="2:7" ht="15" x14ac:dyDescent="0.2">
      <c r="B36" s="226">
        <f>' Budget'!D63</f>
        <v>1705</v>
      </c>
      <c r="C36" s="331"/>
      <c r="D36" s="219" t="s">
        <v>316</v>
      </c>
      <c r="E36" s="220">
        <f>'Cash book'!T197</f>
        <v>10158.35</v>
      </c>
      <c r="F36" s="330"/>
      <c r="G36" s="43"/>
    </row>
    <row r="37" spans="2:7" ht="15" x14ac:dyDescent="0.2">
      <c r="B37" s="226" t="e">
        <f>' Budget'!#REF!</f>
        <v>#REF!</v>
      </c>
      <c r="C37" s="331"/>
      <c r="D37" s="219" t="s">
        <v>61</v>
      </c>
      <c r="E37" s="220">
        <f>'Cash book'!U197</f>
        <v>1053.3400000000001</v>
      </c>
      <c r="F37" s="330"/>
      <c r="G37" s="43"/>
    </row>
    <row r="38" spans="2:7" ht="15" x14ac:dyDescent="0.2">
      <c r="B38" s="226" t="e">
        <f>' Budget'!#REF!</f>
        <v>#REF!</v>
      </c>
      <c r="C38" s="331"/>
      <c r="D38" s="219" t="s">
        <v>317</v>
      </c>
      <c r="E38" s="220">
        <f>'Cash book'!V197</f>
        <v>0</v>
      </c>
      <c r="F38" s="330"/>
      <c r="G38" s="43"/>
    </row>
    <row r="39" spans="2:7" ht="15" x14ac:dyDescent="0.2">
      <c r="B39" s="226"/>
      <c r="C39" s="331"/>
      <c r="D39" s="219"/>
      <c r="E39" s="220"/>
      <c r="F39" s="330"/>
      <c r="G39" s="43"/>
    </row>
    <row r="40" spans="2:7" ht="15" x14ac:dyDescent="0.2">
      <c r="B40" s="226" t="e">
        <f>' Budget'!#REF!</f>
        <v>#REF!</v>
      </c>
      <c r="C40" s="331"/>
      <c r="D40" s="219" t="s">
        <v>302</v>
      </c>
      <c r="E40" s="220">
        <f>'Cash book'!X197</f>
        <v>0</v>
      </c>
      <c r="F40" s="330"/>
      <c r="G40" s="43"/>
    </row>
    <row r="41" spans="2:7" ht="15" x14ac:dyDescent="0.2">
      <c r="B41" s="226" t="e">
        <f>' Budget'!#REF!</f>
        <v>#REF!</v>
      </c>
      <c r="C41" s="331"/>
      <c r="D41" s="219" t="s">
        <v>318</v>
      </c>
      <c r="E41" s="220">
        <f>'Cash book'!Y197</f>
        <v>0</v>
      </c>
      <c r="F41" s="330"/>
      <c r="G41" s="43"/>
    </row>
    <row r="42" spans="2:7" ht="15" x14ac:dyDescent="0.2">
      <c r="B42" s="226" t="e">
        <f>' Budget'!#REF!</f>
        <v>#REF!</v>
      </c>
      <c r="C42" s="331"/>
      <c r="D42" s="219" t="s">
        <v>83</v>
      </c>
      <c r="E42" s="220">
        <f>'Cash book'!Z197</f>
        <v>0</v>
      </c>
      <c r="F42" s="330"/>
      <c r="G42" s="43"/>
    </row>
    <row r="43" spans="2:7" ht="15" x14ac:dyDescent="0.2">
      <c r="B43" s="226">
        <f>' Budget'!D81</f>
        <v>22029</v>
      </c>
      <c r="C43" s="331"/>
      <c r="D43" s="219" t="s">
        <v>319</v>
      </c>
      <c r="E43" s="220">
        <f>'Cash book'!AA197</f>
        <v>0</v>
      </c>
      <c r="F43" s="330"/>
      <c r="G43" s="43"/>
    </row>
    <row r="44" spans="2:7" x14ac:dyDescent="0.2">
      <c r="B44" s="226" t="e">
        <f>' Budget'!#REF!</f>
        <v>#REF!</v>
      </c>
      <c r="C44" s="332"/>
      <c r="D44" s="215" t="s">
        <v>425</v>
      </c>
      <c r="E44" s="220">
        <f>'Cash book'!AB197</f>
        <v>0</v>
      </c>
      <c r="F44" s="77"/>
      <c r="G44" s="43"/>
    </row>
    <row r="45" spans="2:7" x14ac:dyDescent="0.2">
      <c r="B45" s="226">
        <f>' Budget'!C40</f>
        <v>0</v>
      </c>
      <c r="C45" s="43"/>
      <c r="D45" s="219" t="s">
        <v>34</v>
      </c>
      <c r="E45" s="220">
        <f>'Cash book'!H197</f>
        <v>4691.2700000000004</v>
      </c>
      <c r="G45" s="43"/>
    </row>
    <row r="46" spans="2:7" ht="15" x14ac:dyDescent="0.2">
      <c r="B46" s="226"/>
      <c r="C46" s="43"/>
      <c r="D46" s="219"/>
      <c r="E46" s="330"/>
      <c r="G46" s="43"/>
    </row>
    <row r="47" spans="2:7" x14ac:dyDescent="0.2">
      <c r="B47" s="43"/>
      <c r="C47" s="43"/>
      <c r="D47" s="43"/>
      <c r="E47" s="43"/>
      <c r="F47" s="333">
        <f>SUM(E28:E45)</f>
        <v>45191.630000000005</v>
      </c>
      <c r="G47" s="43"/>
    </row>
    <row r="48" spans="2:7" x14ac:dyDescent="0.2">
      <c r="B48" s="43"/>
      <c r="C48" s="43"/>
      <c r="D48" s="43" t="s">
        <v>429</v>
      </c>
      <c r="E48" s="43"/>
      <c r="F48" s="44">
        <f>'Ledger Receipts'!M8</f>
        <v>3.85</v>
      </c>
      <c r="G48" s="43"/>
    </row>
    <row r="49" spans="2:7" x14ac:dyDescent="0.2">
      <c r="B49" s="43"/>
      <c r="C49" s="43"/>
      <c r="D49" s="41" t="s">
        <v>36</v>
      </c>
      <c r="E49" s="43"/>
      <c r="F49" s="44">
        <f>+SUM(E19:E24)</f>
        <v>38754.050000000003</v>
      </c>
      <c r="G49" s="43"/>
    </row>
    <row r="50" spans="2:7" x14ac:dyDescent="0.2">
      <c r="B50" s="43"/>
      <c r="C50" s="43"/>
      <c r="D50" s="41" t="s">
        <v>37</v>
      </c>
      <c r="E50" s="43"/>
      <c r="F50" s="44">
        <f>F47</f>
        <v>45191.630000000005</v>
      </c>
      <c r="G50" s="43"/>
    </row>
    <row r="51" spans="2:7" x14ac:dyDescent="0.2">
      <c r="B51" s="43"/>
      <c r="C51" s="43"/>
      <c r="D51" s="41"/>
      <c r="E51" s="43"/>
      <c r="F51" s="45"/>
      <c r="G51" s="43"/>
    </row>
    <row r="52" spans="2:7" ht="13.5" thickBot="1" x14ac:dyDescent="0.25">
      <c r="B52" s="43"/>
      <c r="C52" s="43"/>
      <c r="D52" s="41" t="s">
        <v>428</v>
      </c>
      <c r="E52" s="43"/>
      <c r="F52" s="46">
        <f>+F48+F49-F50</f>
        <v>-6433.7300000000032</v>
      </c>
      <c r="G52" s="43"/>
    </row>
    <row r="53" spans="2:7" x14ac:dyDescent="0.2">
      <c r="B53" s="43"/>
      <c r="C53" s="43"/>
      <c r="D53" s="43"/>
      <c r="E53" s="43"/>
      <c r="F53" s="47"/>
      <c r="G53" s="43"/>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2:K68"/>
  <sheetViews>
    <sheetView topLeftCell="A34" workbookViewId="0">
      <selection activeCell="A9" sqref="A9"/>
    </sheetView>
  </sheetViews>
  <sheetFormatPr defaultRowHeight="12.75" x14ac:dyDescent="0.2"/>
  <cols>
    <col min="1" max="1" width="27" customWidth="1"/>
    <col min="2" max="2" width="19.7109375" customWidth="1"/>
    <col min="3" max="3" width="10.7109375" customWidth="1"/>
    <col min="4" max="4" width="11.7109375" customWidth="1"/>
    <col min="7" max="7" width="9.7109375" bestFit="1" customWidth="1"/>
    <col min="8" max="8" width="10.140625" customWidth="1"/>
    <col min="9" max="9" width="9.85546875" customWidth="1"/>
    <col min="10" max="10" width="10" customWidth="1"/>
  </cols>
  <sheetData>
    <row r="2" spans="1:11" ht="18" x14ac:dyDescent="0.25">
      <c r="A2" s="245" t="s">
        <v>390</v>
      </c>
      <c r="B2" s="245"/>
      <c r="F2" s="90"/>
      <c r="G2" s="90"/>
      <c r="H2" s="246" t="s">
        <v>338</v>
      </c>
      <c r="I2" s="247">
        <v>40282</v>
      </c>
    </row>
    <row r="3" spans="1:11" ht="13.5" thickBot="1" x14ac:dyDescent="0.25"/>
    <row r="4" spans="1:11" ht="16.5" thickTop="1" x14ac:dyDescent="0.25">
      <c r="A4" s="248"/>
      <c r="B4" s="249"/>
      <c r="C4" s="380"/>
      <c r="D4" s="251" t="s">
        <v>339</v>
      </c>
      <c r="E4" s="309"/>
      <c r="F4" s="511"/>
      <c r="G4" s="254"/>
      <c r="H4" s="254"/>
      <c r="I4" s="254" t="s">
        <v>340</v>
      </c>
      <c r="J4" s="254"/>
      <c r="K4" s="255"/>
    </row>
    <row r="5" spans="1:11" ht="15.75" x14ac:dyDescent="0.25">
      <c r="A5" s="256" t="s">
        <v>395</v>
      </c>
      <c r="B5" s="257"/>
      <c r="C5" s="381" t="s">
        <v>342</v>
      </c>
      <c r="D5" s="258" t="s">
        <v>343</v>
      </c>
      <c r="E5" s="376" t="s">
        <v>347</v>
      </c>
      <c r="F5" s="512" t="s">
        <v>347</v>
      </c>
      <c r="G5" s="505"/>
      <c r="H5" s="382"/>
      <c r="I5" s="382"/>
      <c r="J5" s="382"/>
      <c r="K5" s="377"/>
    </row>
    <row r="6" spans="1:11" ht="13.5" thickBot="1" x14ac:dyDescent="0.25">
      <c r="A6" s="262"/>
      <c r="B6" s="263"/>
      <c r="C6" s="383"/>
      <c r="D6" s="504"/>
      <c r="E6" s="266" t="s">
        <v>27</v>
      </c>
      <c r="F6" s="513" t="s">
        <v>346</v>
      </c>
      <c r="G6" s="384" t="s">
        <v>348</v>
      </c>
      <c r="H6" s="384" t="s">
        <v>349</v>
      </c>
      <c r="I6" s="384" t="s">
        <v>350</v>
      </c>
      <c r="J6" s="526" t="s">
        <v>391</v>
      </c>
      <c r="K6" s="385" t="s">
        <v>420</v>
      </c>
    </row>
    <row r="7" spans="1:11" ht="13.5" thickTop="1" x14ac:dyDescent="0.2">
      <c r="A7" s="269" t="s">
        <v>353</v>
      </c>
      <c r="B7" s="189" t="s">
        <v>354</v>
      </c>
      <c r="C7" s="189">
        <v>1500</v>
      </c>
      <c r="E7" s="288">
        <v>1500</v>
      </c>
      <c r="F7" s="514"/>
      <c r="G7" s="293"/>
      <c r="H7" s="293"/>
      <c r="I7" s="293"/>
      <c r="J7" s="398"/>
      <c r="K7" s="308"/>
    </row>
    <row r="8" spans="1:11" x14ac:dyDescent="0.2">
      <c r="A8" s="269"/>
      <c r="B8" s="189" t="s">
        <v>355</v>
      </c>
      <c r="C8" s="189">
        <v>2000</v>
      </c>
      <c r="E8" s="288"/>
      <c r="F8" s="514"/>
      <c r="G8" s="62"/>
      <c r="H8" s="293">
        <v>2000</v>
      </c>
      <c r="I8" s="293"/>
      <c r="J8" s="398"/>
      <c r="K8" s="294"/>
    </row>
    <row r="9" spans="1:11" x14ac:dyDescent="0.2">
      <c r="A9" s="269"/>
      <c r="B9" s="189" t="s">
        <v>356</v>
      </c>
      <c r="C9" s="189">
        <v>10000</v>
      </c>
      <c r="E9" s="288"/>
      <c r="F9" s="514"/>
      <c r="G9" s="293"/>
      <c r="H9" s="62"/>
      <c r="I9" s="293">
        <v>10000</v>
      </c>
      <c r="J9" s="398"/>
      <c r="K9" s="294"/>
    </row>
    <row r="10" spans="1:11" x14ac:dyDescent="0.2">
      <c r="A10" s="277"/>
      <c r="B10" s="295" t="s">
        <v>357</v>
      </c>
      <c r="C10" s="295">
        <v>100000</v>
      </c>
      <c r="D10" s="296">
        <v>80000</v>
      </c>
      <c r="E10" s="281"/>
      <c r="F10" s="515"/>
      <c r="G10" s="298"/>
      <c r="H10" s="297"/>
      <c r="I10" s="298"/>
      <c r="J10" s="506">
        <v>20000</v>
      </c>
      <c r="K10" s="299">
        <v>20000</v>
      </c>
    </row>
    <row r="11" spans="1:11" x14ac:dyDescent="0.2">
      <c r="A11" s="269" t="s">
        <v>358</v>
      </c>
      <c r="B11" s="189" t="s">
        <v>355</v>
      </c>
      <c r="C11" s="189">
        <v>2000</v>
      </c>
      <c r="E11" s="288">
        <v>2000</v>
      </c>
      <c r="F11" s="514"/>
      <c r="G11" s="293"/>
      <c r="H11" s="293"/>
      <c r="I11" s="293"/>
      <c r="J11" s="398"/>
      <c r="K11" s="294"/>
    </row>
    <row r="12" spans="1:11" x14ac:dyDescent="0.2">
      <c r="A12" s="269"/>
      <c r="B12" s="189" t="s">
        <v>356</v>
      </c>
      <c r="C12" s="189">
        <v>10000</v>
      </c>
      <c r="E12" s="288"/>
      <c r="F12" s="514"/>
      <c r="G12" s="293">
        <v>10000</v>
      </c>
      <c r="H12" s="293"/>
      <c r="I12" s="293"/>
      <c r="J12" s="398"/>
      <c r="K12" s="294"/>
    </row>
    <row r="13" spans="1:11" x14ac:dyDescent="0.2">
      <c r="A13" s="277"/>
      <c r="B13" s="295" t="s">
        <v>359</v>
      </c>
      <c r="C13" s="295">
        <v>100000</v>
      </c>
      <c r="D13" s="296">
        <v>80000</v>
      </c>
      <c r="E13" s="281"/>
      <c r="F13" s="515"/>
      <c r="G13" s="298">
        <v>20000</v>
      </c>
      <c r="H13" s="298"/>
      <c r="I13" s="298"/>
      <c r="J13" s="506"/>
      <c r="K13" s="299"/>
    </row>
    <row r="14" spans="1:11" x14ac:dyDescent="0.2">
      <c r="A14" s="277" t="s">
        <v>421</v>
      </c>
      <c r="B14" s="279" t="s">
        <v>422</v>
      </c>
      <c r="C14" s="295"/>
      <c r="D14" s="296"/>
      <c r="E14" s="281">
        <v>1200</v>
      </c>
      <c r="F14" s="515"/>
      <c r="G14" s="388"/>
      <c r="H14" s="234"/>
      <c r="I14" s="234"/>
      <c r="J14" s="527"/>
      <c r="K14" s="528"/>
    </row>
    <row r="15" spans="1:11" x14ac:dyDescent="0.2">
      <c r="A15" s="386" t="s">
        <v>360</v>
      </c>
      <c r="B15" s="190"/>
      <c r="C15" s="190">
        <v>7000</v>
      </c>
      <c r="D15" s="387">
        <v>0</v>
      </c>
      <c r="E15" s="388">
        <v>7000</v>
      </c>
      <c r="F15" s="516"/>
      <c r="G15" s="293"/>
      <c r="H15" s="293"/>
      <c r="I15" s="293"/>
      <c r="J15" s="398"/>
      <c r="K15" s="294"/>
    </row>
    <row r="16" spans="1:11" x14ac:dyDescent="0.2">
      <c r="A16" s="269" t="s">
        <v>86</v>
      </c>
      <c r="B16" s="389" t="s">
        <v>355</v>
      </c>
      <c r="C16" s="189">
        <v>3000</v>
      </c>
      <c r="E16" s="288">
        <v>3000</v>
      </c>
      <c r="F16" s="514"/>
      <c r="G16" s="378"/>
      <c r="H16" s="378"/>
      <c r="I16" s="378"/>
      <c r="J16" s="403"/>
      <c r="K16" s="390"/>
    </row>
    <row r="17" spans="1:11" ht="13.5" thickBot="1" x14ac:dyDescent="0.25">
      <c r="A17" s="262"/>
      <c r="B17" s="301" t="s">
        <v>356</v>
      </c>
      <c r="C17" s="301">
        <v>175000</v>
      </c>
      <c r="D17" s="302">
        <v>140000</v>
      </c>
      <c r="E17" s="304"/>
      <c r="F17" s="517"/>
      <c r="G17" s="303"/>
      <c r="H17" s="305">
        <v>35000</v>
      </c>
      <c r="I17" s="305"/>
      <c r="J17" s="507"/>
      <c r="K17" s="306"/>
    </row>
    <row r="18" spans="1:11" ht="13.5" thickTop="1" x14ac:dyDescent="0.2">
      <c r="A18" s="269" t="s">
        <v>396</v>
      </c>
      <c r="B18" s="189"/>
      <c r="C18" s="189">
        <v>8000</v>
      </c>
      <c r="E18" s="288"/>
      <c r="F18" s="514"/>
      <c r="G18" s="293"/>
      <c r="H18" s="293"/>
      <c r="I18" s="293">
        <v>8000</v>
      </c>
      <c r="J18" s="398"/>
      <c r="K18" s="294"/>
    </row>
    <row r="19" spans="1:11" ht="13.5" thickBot="1" x14ac:dyDescent="0.25">
      <c r="A19" s="269"/>
      <c r="B19" s="301"/>
      <c r="C19" s="189"/>
      <c r="E19" s="304"/>
      <c r="F19" s="517"/>
      <c r="G19" s="305"/>
      <c r="H19" s="305"/>
      <c r="I19" s="305"/>
      <c r="J19" s="507"/>
      <c r="K19" s="306"/>
    </row>
    <row r="20" spans="1:11" ht="14.25" thickTop="1" thickBot="1" x14ac:dyDescent="0.25">
      <c r="A20" s="391" t="s">
        <v>397</v>
      </c>
      <c r="B20" s="392"/>
      <c r="C20" s="310">
        <f t="shared" ref="C20:K20" si="0">SUM(C7:C18)</f>
        <v>418500</v>
      </c>
      <c r="D20" s="393">
        <f t="shared" si="0"/>
        <v>300000</v>
      </c>
      <c r="E20" s="312">
        <f t="shared" si="0"/>
        <v>14700</v>
      </c>
      <c r="F20" s="518">
        <f t="shared" si="0"/>
        <v>0</v>
      </c>
      <c r="G20" s="394">
        <f t="shared" si="0"/>
        <v>30000</v>
      </c>
      <c r="H20" s="394">
        <f t="shared" si="0"/>
        <v>37000</v>
      </c>
      <c r="I20" s="394">
        <f t="shared" si="0"/>
        <v>18000</v>
      </c>
      <c r="J20" s="508">
        <f t="shared" si="0"/>
        <v>20000</v>
      </c>
      <c r="K20" s="394">
        <f t="shared" si="0"/>
        <v>20000</v>
      </c>
    </row>
    <row r="21" spans="1:11" ht="14.25" thickTop="1" thickBot="1" x14ac:dyDescent="0.25">
      <c r="A21" s="252"/>
      <c r="B21" s="395"/>
      <c r="C21" s="395"/>
      <c r="D21" s="395"/>
      <c r="E21" s="396"/>
      <c r="F21" s="519"/>
      <c r="G21" s="396"/>
      <c r="H21" s="396"/>
      <c r="I21" s="396"/>
      <c r="J21" s="396"/>
      <c r="K21" s="397"/>
    </row>
    <row r="22" spans="1:11" ht="13.5" thickTop="1" x14ac:dyDescent="0.2">
      <c r="A22" s="269" t="s">
        <v>398</v>
      </c>
      <c r="B22" s="100" t="s">
        <v>392</v>
      </c>
      <c r="E22" s="288">
        <v>18100</v>
      </c>
      <c r="F22" s="520">
        <v>18600</v>
      </c>
      <c r="G22" s="293">
        <v>24000</v>
      </c>
      <c r="H22" s="293">
        <v>26000</v>
      </c>
      <c r="I22" s="293">
        <v>28000</v>
      </c>
      <c r="J22" s="62">
        <v>0</v>
      </c>
      <c r="K22" s="294">
        <v>0</v>
      </c>
    </row>
    <row r="23" spans="1:11" x14ac:dyDescent="0.2">
      <c r="A23" s="379"/>
      <c r="B23" s="100" t="s">
        <v>393</v>
      </c>
      <c r="E23" s="288">
        <v>37240.300000000003</v>
      </c>
      <c r="F23" s="521">
        <v>38727.839999999997</v>
      </c>
      <c r="G23" s="288">
        <f>F26</f>
        <v>57327.839999999997</v>
      </c>
      <c r="H23" s="293">
        <f>G26</f>
        <v>51327.839999999997</v>
      </c>
      <c r="I23" s="293">
        <f>H26</f>
        <v>40327.839999999997</v>
      </c>
      <c r="J23" s="398">
        <f>I26</f>
        <v>50327.839999999997</v>
      </c>
      <c r="K23" s="294">
        <f>J26</f>
        <v>30327.839999999997</v>
      </c>
    </row>
    <row r="24" spans="1:11" x14ac:dyDescent="0.2">
      <c r="A24" s="379"/>
      <c r="B24" s="194" t="s">
        <v>394</v>
      </c>
      <c r="E24" s="288">
        <v>1073.8499999999999</v>
      </c>
      <c r="F24" s="521">
        <v>0</v>
      </c>
      <c r="G24" s="288"/>
      <c r="H24" s="293"/>
      <c r="I24" s="398"/>
      <c r="J24" s="398"/>
      <c r="K24" s="294"/>
    </row>
    <row r="25" spans="1:11" x14ac:dyDescent="0.2">
      <c r="A25" s="379"/>
      <c r="B25" s="399" t="s">
        <v>399</v>
      </c>
      <c r="C25" s="86"/>
      <c r="E25" s="315">
        <f t="shared" ref="E25:K25" si="1">E20</f>
        <v>14700</v>
      </c>
      <c r="F25" s="522">
        <f t="shared" si="1"/>
        <v>0</v>
      </c>
      <c r="G25" s="510">
        <f t="shared" si="1"/>
        <v>30000</v>
      </c>
      <c r="H25" s="317">
        <f t="shared" si="1"/>
        <v>37000</v>
      </c>
      <c r="I25" s="400">
        <f t="shared" si="1"/>
        <v>18000</v>
      </c>
      <c r="J25" s="400">
        <f t="shared" si="1"/>
        <v>20000</v>
      </c>
      <c r="K25" s="318">
        <f t="shared" si="1"/>
        <v>20000</v>
      </c>
    </row>
    <row r="26" spans="1:11" ht="13.5" thickBot="1" x14ac:dyDescent="0.25">
      <c r="A26" s="379"/>
      <c r="B26" s="401" t="s">
        <v>368</v>
      </c>
      <c r="C26" s="402"/>
      <c r="D26" s="402"/>
      <c r="E26" s="390">
        <f t="shared" ref="E26:K26" si="2">+E22+E23+E24-E25</f>
        <v>41714.15</v>
      </c>
      <c r="F26" s="523">
        <f t="shared" si="2"/>
        <v>57327.839999999997</v>
      </c>
      <c r="G26" s="378">
        <f t="shared" si="2"/>
        <v>51327.839999999997</v>
      </c>
      <c r="H26" s="378">
        <f t="shared" si="2"/>
        <v>40327.839999999997</v>
      </c>
      <c r="I26" s="403">
        <f t="shared" si="2"/>
        <v>50327.839999999997</v>
      </c>
      <c r="J26" s="403">
        <f t="shared" si="2"/>
        <v>30327.839999999997</v>
      </c>
      <c r="K26" s="390">
        <f t="shared" si="2"/>
        <v>10327.839999999997</v>
      </c>
    </row>
    <row r="27" spans="1:11" ht="14.25" thickTop="1" thickBot="1" x14ac:dyDescent="0.25">
      <c r="A27" s="404"/>
      <c r="B27" s="395"/>
      <c r="C27" s="395"/>
      <c r="D27" s="395"/>
      <c r="E27" s="395"/>
      <c r="F27" s="524"/>
      <c r="G27" s="395"/>
      <c r="H27" s="395"/>
      <c r="I27" s="395"/>
      <c r="J27" s="395"/>
      <c r="K27" s="509"/>
    </row>
    <row r="28" spans="1:11" ht="13.5" thickTop="1" x14ac:dyDescent="0.2">
      <c r="A28" s="269" t="s">
        <v>400</v>
      </c>
      <c r="B28" s="100" t="s">
        <v>401</v>
      </c>
      <c r="E28" s="288">
        <v>11000</v>
      </c>
      <c r="F28" s="521">
        <v>11000</v>
      </c>
      <c r="G28" s="272">
        <v>11000</v>
      </c>
      <c r="H28" s="307">
        <v>11000</v>
      </c>
      <c r="I28" s="62">
        <v>11000</v>
      </c>
      <c r="J28" s="398">
        <v>11000</v>
      </c>
      <c r="K28" s="294">
        <v>11000</v>
      </c>
    </row>
    <row r="29" spans="1:11" ht="13.5" thickBot="1" x14ac:dyDescent="0.25">
      <c r="A29" s="405"/>
      <c r="B29" s="406"/>
      <c r="C29" s="302"/>
      <c r="D29" s="302"/>
      <c r="E29" s="304"/>
      <c r="F29" s="525"/>
      <c r="G29" s="304"/>
      <c r="H29" s="303"/>
      <c r="I29" s="305"/>
      <c r="J29" s="303"/>
      <c r="K29" s="306"/>
    </row>
    <row r="30" spans="1:11" ht="13.5" thickTop="1" x14ac:dyDescent="0.2"/>
    <row r="34" spans="1:11" ht="18" x14ac:dyDescent="0.25">
      <c r="A34" s="245" t="s">
        <v>389</v>
      </c>
      <c r="B34" s="245"/>
      <c r="G34" s="246" t="s">
        <v>338</v>
      </c>
      <c r="H34" s="247">
        <v>39904</v>
      </c>
      <c r="I34" s="90"/>
      <c r="J34" s="375"/>
    </row>
    <row r="35" spans="1:11" ht="13.5" thickBot="1" x14ac:dyDescent="0.25"/>
    <row r="36" spans="1:11" ht="17.25" thickTop="1" thickBot="1" x14ac:dyDescent="0.3">
      <c r="A36" s="248"/>
      <c r="B36" s="249"/>
      <c r="C36" s="250"/>
      <c r="D36" s="251" t="s">
        <v>339</v>
      </c>
      <c r="E36" s="252"/>
      <c r="F36" s="253"/>
      <c r="G36" s="253"/>
      <c r="H36" s="254"/>
      <c r="I36" s="254" t="s">
        <v>340</v>
      </c>
      <c r="J36" s="254"/>
      <c r="K36" s="255"/>
    </row>
    <row r="37" spans="1:11" ht="16.5" thickTop="1" x14ac:dyDescent="0.25">
      <c r="A37" s="256" t="s">
        <v>341</v>
      </c>
      <c r="B37" s="257"/>
      <c r="C37" s="258" t="s">
        <v>342</v>
      </c>
      <c r="D37" s="258" t="s">
        <v>343</v>
      </c>
      <c r="E37" s="259" t="s">
        <v>344</v>
      </c>
      <c r="F37" s="260" t="s">
        <v>344</v>
      </c>
      <c r="G37" s="261" t="s">
        <v>345</v>
      </c>
      <c r="H37" s="254"/>
      <c r="I37" s="254"/>
      <c r="J37" s="254"/>
      <c r="K37" s="255"/>
    </row>
    <row r="38" spans="1:11" ht="13.5" thickBot="1" x14ac:dyDescent="0.25">
      <c r="A38" s="262"/>
      <c r="B38" s="263"/>
      <c r="C38" s="263"/>
      <c r="D38" s="86"/>
      <c r="E38" s="264" t="s">
        <v>27</v>
      </c>
      <c r="F38" s="265" t="s">
        <v>346</v>
      </c>
      <c r="G38" s="266" t="s">
        <v>27</v>
      </c>
      <c r="H38" s="267" t="s">
        <v>347</v>
      </c>
      <c r="I38" s="267" t="s">
        <v>348</v>
      </c>
      <c r="J38" s="267" t="s">
        <v>349</v>
      </c>
      <c r="K38" s="268" t="s">
        <v>350</v>
      </c>
    </row>
    <row r="39" spans="1:11" ht="13.5" thickTop="1" x14ac:dyDescent="0.2">
      <c r="A39" s="269" t="s">
        <v>351</v>
      </c>
      <c r="B39" s="270"/>
      <c r="C39" s="271">
        <v>9715</v>
      </c>
      <c r="D39" s="254"/>
      <c r="E39" s="272">
        <v>9715</v>
      </c>
      <c r="F39" s="273">
        <v>3392.23</v>
      </c>
      <c r="G39" s="274">
        <v>6828</v>
      </c>
      <c r="H39" s="275"/>
      <c r="I39" s="275"/>
      <c r="J39" s="275"/>
      <c r="K39" s="276"/>
    </row>
    <row r="40" spans="1:11" x14ac:dyDescent="0.2">
      <c r="A40" s="277"/>
      <c r="B40" s="278"/>
      <c r="C40" s="279"/>
      <c r="D40" s="280"/>
      <c r="E40" s="281"/>
      <c r="F40" s="282"/>
      <c r="G40" s="283"/>
      <c r="H40" s="284"/>
      <c r="I40" s="284"/>
      <c r="J40" s="284"/>
      <c r="K40" s="285"/>
    </row>
    <row r="41" spans="1:11" x14ac:dyDescent="0.2">
      <c r="A41" s="269" t="s">
        <v>352</v>
      </c>
      <c r="B41" s="286"/>
      <c r="C41" s="287">
        <v>3300</v>
      </c>
      <c r="D41" s="86"/>
      <c r="E41" s="288">
        <v>3300</v>
      </c>
      <c r="F41" s="289">
        <v>4707.4799999999996</v>
      </c>
      <c r="G41" s="290"/>
      <c r="H41" s="291"/>
      <c r="I41" s="291"/>
      <c r="J41" s="291"/>
      <c r="K41" s="292"/>
    </row>
    <row r="42" spans="1:11" x14ac:dyDescent="0.2">
      <c r="A42" s="277"/>
      <c r="B42" s="278"/>
      <c r="C42" s="278"/>
      <c r="D42" s="280"/>
      <c r="E42" s="281"/>
      <c r="F42" s="282"/>
      <c r="G42" s="283"/>
      <c r="H42" s="284"/>
      <c r="I42" s="284"/>
      <c r="J42" s="284"/>
      <c r="K42" s="285"/>
    </row>
    <row r="43" spans="1:11" x14ac:dyDescent="0.2">
      <c r="A43" s="269" t="s">
        <v>353</v>
      </c>
      <c r="B43" s="189" t="s">
        <v>354</v>
      </c>
      <c r="C43" s="189">
        <v>1500</v>
      </c>
      <c r="E43" s="288"/>
      <c r="F43" s="62"/>
      <c r="G43" s="288">
        <v>1500</v>
      </c>
      <c r="H43" s="293"/>
      <c r="I43" s="293"/>
      <c r="J43" s="293"/>
      <c r="K43" s="294"/>
    </row>
    <row r="44" spans="1:11" x14ac:dyDescent="0.2">
      <c r="A44" s="269"/>
      <c r="B44" s="189" t="s">
        <v>355</v>
      </c>
      <c r="C44" s="189">
        <v>2000</v>
      </c>
      <c r="E44" s="288"/>
      <c r="F44" s="62"/>
      <c r="G44" s="288"/>
      <c r="H44" s="293"/>
      <c r="I44" s="293">
        <v>2000</v>
      </c>
      <c r="J44" s="293"/>
      <c r="K44" s="294"/>
    </row>
    <row r="45" spans="1:11" x14ac:dyDescent="0.2">
      <c r="A45" s="269"/>
      <c r="B45" s="189" t="s">
        <v>356</v>
      </c>
      <c r="C45" s="189">
        <v>10000</v>
      </c>
      <c r="E45" s="288"/>
      <c r="F45" s="62"/>
      <c r="G45" s="288"/>
      <c r="H45" s="293"/>
      <c r="I45" s="293"/>
      <c r="J45" s="293">
        <v>10000</v>
      </c>
      <c r="K45" s="294"/>
    </row>
    <row r="46" spans="1:11" x14ac:dyDescent="0.2">
      <c r="A46" s="269"/>
      <c r="B46" s="189" t="s">
        <v>357</v>
      </c>
      <c r="C46" s="189">
        <v>100000</v>
      </c>
      <c r="D46">
        <v>80000</v>
      </c>
      <c r="E46" s="288"/>
      <c r="F46" s="62"/>
      <c r="G46" s="288"/>
      <c r="H46" s="293"/>
      <c r="I46" s="293"/>
      <c r="J46" s="293">
        <v>20000</v>
      </c>
      <c r="K46" s="294"/>
    </row>
    <row r="47" spans="1:11" x14ac:dyDescent="0.2">
      <c r="A47" s="277"/>
      <c r="B47" s="295"/>
      <c r="C47" s="295"/>
      <c r="D47" s="296"/>
      <c r="E47" s="281"/>
      <c r="F47" s="297"/>
      <c r="G47" s="281"/>
      <c r="H47" s="298"/>
      <c r="I47" s="298"/>
      <c r="J47" s="298"/>
      <c r="K47" s="299"/>
    </row>
    <row r="48" spans="1:11" x14ac:dyDescent="0.2">
      <c r="A48" s="269" t="s">
        <v>358</v>
      </c>
      <c r="B48" s="189" t="s">
        <v>355</v>
      </c>
      <c r="C48" s="189">
        <v>2000</v>
      </c>
      <c r="E48" s="288"/>
      <c r="F48" s="62"/>
      <c r="G48" s="288">
        <v>2000</v>
      </c>
      <c r="H48" s="293"/>
      <c r="I48" s="293"/>
      <c r="J48" s="293"/>
      <c r="K48" s="294"/>
    </row>
    <row r="49" spans="1:11" x14ac:dyDescent="0.2">
      <c r="A49" s="269"/>
      <c r="B49" s="189" t="s">
        <v>356</v>
      </c>
      <c r="C49" s="189">
        <v>10000</v>
      </c>
      <c r="E49" s="288"/>
      <c r="F49" s="62"/>
      <c r="G49" s="288"/>
      <c r="H49" s="293">
        <v>10000</v>
      </c>
      <c r="I49" s="293"/>
      <c r="J49" s="293"/>
      <c r="K49" s="294"/>
    </row>
    <row r="50" spans="1:11" x14ac:dyDescent="0.2">
      <c r="A50" s="269"/>
      <c r="B50" s="189" t="s">
        <v>359</v>
      </c>
      <c r="C50" s="189">
        <v>100000</v>
      </c>
      <c r="D50">
        <v>80000</v>
      </c>
      <c r="E50" s="288"/>
      <c r="F50" s="62"/>
      <c r="G50" s="288"/>
      <c r="H50" s="293">
        <v>20000</v>
      </c>
      <c r="I50" s="293"/>
      <c r="J50" s="293"/>
      <c r="K50" s="294"/>
    </row>
    <row r="51" spans="1:11" x14ac:dyDescent="0.2">
      <c r="A51" s="277"/>
      <c r="B51" s="295"/>
      <c r="C51" s="295"/>
      <c r="D51" s="296"/>
      <c r="E51" s="288"/>
      <c r="F51" s="297"/>
      <c r="G51" s="281"/>
      <c r="H51" s="298"/>
      <c r="I51" s="298"/>
      <c r="J51" s="298"/>
      <c r="K51" s="299"/>
    </row>
    <row r="52" spans="1:11" x14ac:dyDescent="0.2">
      <c r="A52" s="269" t="s">
        <v>360</v>
      </c>
      <c r="B52" s="189"/>
      <c r="C52" s="189">
        <v>7000</v>
      </c>
      <c r="D52">
        <v>0</v>
      </c>
      <c r="E52" s="300"/>
      <c r="F52" s="62"/>
      <c r="G52" s="288">
        <v>7000</v>
      </c>
      <c r="H52" s="293"/>
      <c r="I52" s="293"/>
      <c r="J52" s="293"/>
      <c r="K52" s="294"/>
    </row>
    <row r="53" spans="1:11" x14ac:dyDescent="0.2">
      <c r="A53" s="277"/>
      <c r="B53" s="295"/>
      <c r="C53" s="295"/>
      <c r="D53" s="296"/>
      <c r="E53" s="281"/>
      <c r="F53" s="297"/>
      <c r="G53" s="281"/>
      <c r="H53" s="298"/>
      <c r="I53" s="298"/>
      <c r="J53" s="298"/>
      <c r="K53" s="299"/>
    </row>
    <row r="54" spans="1:11" x14ac:dyDescent="0.2">
      <c r="A54" s="269" t="s">
        <v>86</v>
      </c>
      <c r="B54" s="189" t="s">
        <v>355</v>
      </c>
      <c r="C54" s="189">
        <v>3000</v>
      </c>
      <c r="E54" s="288">
        <v>2000</v>
      </c>
      <c r="F54" s="62">
        <v>2285.38</v>
      </c>
      <c r="G54" s="288">
        <v>3000</v>
      </c>
      <c r="H54" s="293"/>
      <c r="I54" s="293"/>
      <c r="J54" s="293"/>
      <c r="K54" s="294"/>
    </row>
    <row r="55" spans="1:11" x14ac:dyDescent="0.2">
      <c r="A55" s="269"/>
      <c r="B55" s="189" t="s">
        <v>356</v>
      </c>
      <c r="C55" s="189">
        <v>175000</v>
      </c>
      <c r="D55">
        <v>140000</v>
      </c>
      <c r="E55" s="288"/>
      <c r="F55" s="62"/>
      <c r="G55" s="288"/>
      <c r="H55" s="293"/>
      <c r="I55" s="293">
        <v>35000</v>
      </c>
      <c r="J55" s="293"/>
      <c r="K55" s="294"/>
    </row>
    <row r="56" spans="1:11" ht="13.5" thickBot="1" x14ac:dyDescent="0.25">
      <c r="A56" s="262"/>
      <c r="B56" s="301"/>
      <c r="C56" s="301"/>
      <c r="D56" s="302"/>
      <c r="E56" s="288"/>
      <c r="F56" s="303"/>
      <c r="G56" s="304"/>
      <c r="H56" s="305"/>
      <c r="I56" s="305"/>
      <c r="J56" s="305"/>
      <c r="K56" s="306"/>
    </row>
    <row r="57" spans="1:11" ht="16.5" thickTop="1" x14ac:dyDescent="0.25">
      <c r="A57" s="256" t="s">
        <v>361</v>
      </c>
      <c r="B57" s="189"/>
      <c r="C57" s="189">
        <v>8000</v>
      </c>
      <c r="E57" s="272"/>
      <c r="F57" s="62"/>
      <c r="G57" s="272"/>
      <c r="H57" s="307"/>
      <c r="I57" s="307"/>
      <c r="J57" s="307"/>
      <c r="K57" s="308">
        <v>8000</v>
      </c>
    </row>
    <row r="58" spans="1:11" ht="13.5" thickBot="1" x14ac:dyDescent="0.25">
      <c r="A58" s="269"/>
      <c r="B58" s="189"/>
      <c r="C58" s="189"/>
      <c r="E58" s="304"/>
      <c r="F58" s="62"/>
      <c r="G58" s="288"/>
      <c r="H58" s="293"/>
      <c r="I58" s="293"/>
      <c r="J58" s="293"/>
      <c r="K58" s="294"/>
    </row>
    <row r="59" spans="1:11" ht="14.25" thickTop="1" thickBot="1" x14ac:dyDescent="0.25">
      <c r="A59" s="309" t="s">
        <v>362</v>
      </c>
      <c r="B59" s="310"/>
      <c r="C59" s="310">
        <f>SUM(C43:C57)</f>
        <v>418500</v>
      </c>
      <c r="D59" s="311">
        <f>SUM(D43:D57)</f>
        <v>300000</v>
      </c>
      <c r="E59" s="312">
        <f t="shared" ref="E59:K59" si="3">SUM(E39:E57)</f>
        <v>15015</v>
      </c>
      <c r="F59" s="308">
        <f t="shared" si="3"/>
        <v>10385.09</v>
      </c>
      <c r="G59" s="308">
        <f t="shared" si="3"/>
        <v>20328</v>
      </c>
      <c r="H59" s="308">
        <f t="shared" si="3"/>
        <v>30000</v>
      </c>
      <c r="I59" s="308">
        <f t="shared" si="3"/>
        <v>37000</v>
      </c>
      <c r="J59" s="308">
        <f t="shared" si="3"/>
        <v>30000</v>
      </c>
      <c r="K59" s="308">
        <f t="shared" si="3"/>
        <v>8000</v>
      </c>
    </row>
    <row r="60" spans="1:11" ht="13.5" thickTop="1" x14ac:dyDescent="0.2">
      <c r="A60" s="309"/>
      <c r="B60" s="249"/>
      <c r="C60" s="249"/>
      <c r="D60" s="249"/>
      <c r="E60" s="288"/>
      <c r="F60" s="313"/>
      <c r="G60" s="272"/>
      <c r="H60" s="307"/>
      <c r="I60" s="307"/>
      <c r="J60" s="307"/>
      <c r="K60" s="308"/>
    </row>
    <row r="61" spans="1:11" x14ac:dyDescent="0.2">
      <c r="A61" s="86" t="s">
        <v>363</v>
      </c>
      <c r="B61" t="s">
        <v>364</v>
      </c>
      <c r="E61" s="288">
        <v>25921</v>
      </c>
      <c r="F61" s="62">
        <v>25921</v>
      </c>
      <c r="G61" s="288">
        <v>19000</v>
      </c>
      <c r="H61" s="314">
        <v>22000</v>
      </c>
      <c r="I61" s="293">
        <v>24000</v>
      </c>
      <c r="J61" s="293">
        <v>26000</v>
      </c>
      <c r="K61" s="294">
        <v>28000</v>
      </c>
    </row>
    <row r="62" spans="1:11" x14ac:dyDescent="0.2">
      <c r="B62" t="s">
        <v>365</v>
      </c>
      <c r="E62" s="288">
        <v>10910.84</v>
      </c>
      <c r="F62" s="62">
        <v>10910.84</v>
      </c>
      <c r="G62" s="288">
        <f>F66</f>
        <v>34116.270000000004</v>
      </c>
      <c r="H62" s="314">
        <f>G66</f>
        <v>32788.270000000004</v>
      </c>
      <c r="I62" s="293">
        <f>H66</f>
        <v>24788.270000000004</v>
      </c>
      <c r="J62" s="293">
        <f>I66</f>
        <v>11788.270000000004</v>
      </c>
      <c r="K62" s="294">
        <f>J66</f>
        <v>7788.2700000000041</v>
      </c>
    </row>
    <row r="63" spans="1:11" x14ac:dyDescent="0.2">
      <c r="B63" t="s">
        <v>366</v>
      </c>
      <c r="E63" s="288"/>
      <c r="F63" s="62">
        <v>7669.52</v>
      </c>
      <c r="G63" s="288"/>
      <c r="H63" s="314"/>
      <c r="I63" s="293"/>
      <c r="J63" s="293"/>
      <c r="K63" s="294"/>
    </row>
    <row r="64" spans="1:11" x14ac:dyDescent="0.2">
      <c r="B64" s="86" t="s">
        <v>367</v>
      </c>
      <c r="C64" s="86"/>
      <c r="E64" s="288"/>
      <c r="F64" s="45">
        <f t="shared" ref="F64:K64" si="4">F59</f>
        <v>10385.09</v>
      </c>
      <c r="G64" s="315">
        <f t="shared" si="4"/>
        <v>20328</v>
      </c>
      <c r="H64" s="316">
        <f t="shared" si="4"/>
        <v>30000</v>
      </c>
      <c r="I64" s="317">
        <f t="shared" si="4"/>
        <v>37000</v>
      </c>
      <c r="J64" s="317">
        <f t="shared" si="4"/>
        <v>30000</v>
      </c>
      <c r="K64" s="318">
        <f t="shared" si="4"/>
        <v>8000</v>
      </c>
    </row>
    <row r="65" spans="1:11" x14ac:dyDescent="0.2">
      <c r="E65" s="288"/>
      <c r="F65" s="62"/>
      <c r="G65" s="288"/>
      <c r="H65" s="314"/>
      <c r="I65" s="293"/>
      <c r="J65" s="293"/>
      <c r="K65" s="294"/>
    </row>
    <row r="66" spans="1:11" x14ac:dyDescent="0.2">
      <c r="B66" t="s">
        <v>368</v>
      </c>
      <c r="E66" s="288"/>
      <c r="F66" s="62">
        <f>F61+F62+F63-F64</f>
        <v>34116.270000000004</v>
      </c>
      <c r="G66" s="288">
        <f>G61+G62-G64</f>
        <v>32788.270000000004</v>
      </c>
      <c r="H66" s="314">
        <f>H61+H62-H64</f>
        <v>24788.270000000004</v>
      </c>
      <c r="I66" s="293">
        <f>I61+I62-I64</f>
        <v>11788.270000000004</v>
      </c>
      <c r="J66" s="293">
        <f>J61+J62-J64</f>
        <v>7788.2700000000041</v>
      </c>
      <c r="K66" s="294">
        <f>K61+K62-K64</f>
        <v>27788.270000000004</v>
      </c>
    </row>
    <row r="67" spans="1:11" ht="13.5" thickBot="1" x14ac:dyDescent="0.25">
      <c r="A67" s="262"/>
      <c r="B67" s="302"/>
      <c r="C67" s="302"/>
      <c r="D67" s="302"/>
      <c r="E67" s="304"/>
      <c r="F67" s="303"/>
      <c r="G67" s="304"/>
      <c r="H67" s="305"/>
      <c r="I67" s="305"/>
      <c r="J67" s="305"/>
      <c r="K67" s="306"/>
    </row>
    <row r="68" spans="1:11" ht="13.5" thickTop="1" x14ac:dyDescent="0.2"/>
  </sheetData>
  <pageMargins left="0.35433070866141736" right="0.35433070866141736" top="0.59055118110236227" bottom="0.59055118110236227" header="0.51181102362204722" footer="0.51181102362204722"/>
  <pageSetup paperSize="9" orientation="landscape"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N116"/>
  <sheetViews>
    <sheetView topLeftCell="A2" zoomScaleNormal="100" workbookViewId="0">
      <pane ySplit="4" topLeftCell="A30" activePane="bottomLeft" state="frozenSplit"/>
      <selection activeCell="A2" sqref="A2"/>
      <selection pane="bottomLeft" activeCell="E43" sqref="E43"/>
    </sheetView>
  </sheetViews>
  <sheetFormatPr defaultRowHeight="12.75" x14ac:dyDescent="0.2"/>
  <cols>
    <col min="1" max="1" width="35" customWidth="1"/>
    <col min="3" max="3" width="13.7109375" customWidth="1"/>
    <col min="4" max="4" width="1.5703125" customWidth="1"/>
    <col min="5" max="5" width="13.5703125" customWidth="1"/>
    <col min="6" max="6" width="0.85546875" customWidth="1"/>
    <col min="7" max="7" width="15.28515625" style="84" customWidth="1"/>
    <col min="8" max="8" width="14" customWidth="1"/>
    <col min="9" max="9" width="12.140625" customWidth="1"/>
    <col min="10" max="10" width="1.42578125" customWidth="1"/>
    <col min="11" max="12" width="10.85546875" customWidth="1"/>
    <col min="13" max="13" width="1.7109375" customWidth="1"/>
    <col min="14" max="14" width="12.28515625" customWidth="1"/>
  </cols>
  <sheetData>
    <row r="1" spans="1:14" ht="20.25" x14ac:dyDescent="0.3">
      <c r="A1" s="85" t="s">
        <v>167</v>
      </c>
      <c r="B1" s="85"/>
      <c r="C1" s="86"/>
    </row>
    <row r="2" spans="1:14" ht="18" x14ac:dyDescent="0.25">
      <c r="A2" s="140" t="s">
        <v>386</v>
      </c>
      <c r="B2" s="141"/>
      <c r="C2" s="90"/>
      <c r="E2" s="137">
        <f ca="1">TODAY()</f>
        <v>45041</v>
      </c>
      <c r="I2" s="265"/>
    </row>
    <row r="4" spans="1:14" ht="13.5" thickBot="1" x14ac:dyDescent="0.25"/>
    <row r="5" spans="1:14" ht="13.5" thickTop="1" x14ac:dyDescent="0.2">
      <c r="A5" s="142" t="s">
        <v>168</v>
      </c>
      <c r="B5" s="142" t="s">
        <v>27</v>
      </c>
      <c r="C5" s="142" t="s">
        <v>310</v>
      </c>
      <c r="D5" s="186"/>
      <c r="E5" s="142" t="s">
        <v>378</v>
      </c>
      <c r="F5" s="186"/>
      <c r="G5" s="195" t="s">
        <v>244</v>
      </c>
      <c r="H5" s="407" t="s">
        <v>387</v>
      </c>
      <c r="I5" s="408" t="s">
        <v>10</v>
      </c>
      <c r="K5" s="417" t="s">
        <v>383</v>
      </c>
      <c r="L5" s="417" t="s">
        <v>385</v>
      </c>
      <c r="N5" s="424" t="s">
        <v>412</v>
      </c>
    </row>
    <row r="6" spans="1:14" x14ac:dyDescent="0.2">
      <c r="A6" s="143"/>
      <c r="B6" s="143" t="s">
        <v>169</v>
      </c>
      <c r="C6" s="144" t="s">
        <v>465</v>
      </c>
      <c r="D6" s="191"/>
      <c r="E6" s="192" t="s">
        <v>379</v>
      </c>
      <c r="F6" s="193"/>
      <c r="G6" s="196"/>
      <c r="H6" s="409" t="s">
        <v>321</v>
      </c>
      <c r="I6" s="410" t="s">
        <v>321</v>
      </c>
      <c r="K6" s="453" t="s">
        <v>384</v>
      </c>
      <c r="L6" s="418" t="s">
        <v>27</v>
      </c>
      <c r="N6" s="425" t="s">
        <v>27</v>
      </c>
    </row>
    <row r="7" spans="1:14" x14ac:dyDescent="0.2">
      <c r="A7" s="145" t="s">
        <v>170</v>
      </c>
      <c r="B7" s="145"/>
      <c r="C7" s="150"/>
      <c r="E7" s="189"/>
      <c r="G7" s="197"/>
      <c r="H7" s="411"/>
      <c r="I7" s="412"/>
      <c r="K7" s="419"/>
      <c r="L7" s="419"/>
      <c r="N7" s="426"/>
    </row>
    <row r="8" spans="1:14" x14ac:dyDescent="0.2">
      <c r="A8" s="147" t="s">
        <v>87</v>
      </c>
      <c r="B8" s="148" t="s">
        <v>89</v>
      </c>
      <c r="C8" s="150">
        <f>' Budget'!D7</f>
        <v>3900</v>
      </c>
      <c r="D8" s="440"/>
      <c r="E8" s="149">
        <f>H8-I8</f>
        <v>10222.6</v>
      </c>
      <c r="F8" s="152"/>
      <c r="G8" s="441">
        <f t="shared" ref="G8:G13" si="0">(E8/C8)*100</f>
        <v>262.11794871794871</v>
      </c>
      <c r="H8" s="414">
        <f>GETPIVOTDATA("Sum of Total",'Pivot Tables'!$B$7:$C$71,"bud Cat",B8)</f>
        <v>10222.6</v>
      </c>
      <c r="I8" s="442">
        <f>GETPIVOTDATA("Sum of VAT",'Pivot Tables'!$E$7:$F$67,"bud Cat", B8)</f>
        <v>0</v>
      </c>
      <c r="J8" s="152"/>
      <c r="K8" s="423">
        <v>0</v>
      </c>
      <c r="L8" s="423">
        <f>(K8/C8)*100</f>
        <v>0</v>
      </c>
      <c r="M8" s="152"/>
      <c r="N8" s="430">
        <v>0</v>
      </c>
    </row>
    <row r="9" spans="1:14" x14ac:dyDescent="0.2">
      <c r="A9" s="147" t="s">
        <v>171</v>
      </c>
      <c r="B9" s="148" t="s">
        <v>90</v>
      </c>
      <c r="C9" s="150">
        <f>' Budget'!D8</f>
        <v>100</v>
      </c>
      <c r="D9" s="152"/>
      <c r="E9" s="149">
        <f>H9-I9</f>
        <v>403.07</v>
      </c>
      <c r="F9" s="152"/>
      <c r="G9" s="441">
        <f t="shared" si="0"/>
        <v>403.06999999999994</v>
      </c>
      <c r="H9" s="414">
        <f>GETPIVOTDATA("Sum of Total",'Pivot Tables'!$B$7:$C$71,"bud Cat",B9)</f>
        <v>403.07</v>
      </c>
      <c r="I9" s="442">
        <f>GETPIVOTDATA("Sum of VAT",'Pivot Tables'!$E$7:$F$67,"bud Cat", B9)</f>
        <v>0</v>
      </c>
      <c r="J9" s="152"/>
      <c r="K9" s="423">
        <v>0</v>
      </c>
      <c r="L9" s="423">
        <f t="shared" ref="L9:L71" si="1">(K9/C9)*100</f>
        <v>0</v>
      </c>
      <c r="M9" s="152"/>
      <c r="N9" s="430">
        <v>0</v>
      </c>
    </row>
    <row r="10" spans="1:14" x14ac:dyDescent="0.2">
      <c r="A10" s="147" t="s">
        <v>417</v>
      </c>
      <c r="B10" s="148" t="s">
        <v>91</v>
      </c>
      <c r="C10" s="150">
        <f>' Budget'!D9</f>
        <v>260</v>
      </c>
      <c r="D10" s="440"/>
      <c r="E10" s="149">
        <f>H10-I10</f>
        <v>288.48</v>
      </c>
      <c r="F10" s="152"/>
      <c r="G10" s="441">
        <f t="shared" si="0"/>
        <v>110.95384615384616</v>
      </c>
      <c r="H10" s="414">
        <f>GETPIVOTDATA("Sum of Total",'Pivot Tables'!$B$7:$C$71,"bud Cat",B10)</f>
        <v>288.48</v>
      </c>
      <c r="I10" s="442">
        <f>GETPIVOTDATA("Sum of VAT",'Pivot Tables'!$E$7:$F$67,"bud Cat", B10)</f>
        <v>0</v>
      </c>
      <c r="J10" s="152"/>
      <c r="K10" s="423">
        <v>0</v>
      </c>
      <c r="L10" s="423">
        <f t="shared" si="1"/>
        <v>0</v>
      </c>
      <c r="M10" s="152"/>
      <c r="N10" s="430">
        <v>0</v>
      </c>
    </row>
    <row r="11" spans="1:14" x14ac:dyDescent="0.2">
      <c r="A11" s="147" t="s">
        <v>263</v>
      </c>
      <c r="B11" s="146" t="s">
        <v>92</v>
      </c>
      <c r="C11" s="150">
        <f>' Budget'!D10</f>
        <v>0</v>
      </c>
      <c r="D11" s="440"/>
      <c r="E11" s="149" t="e">
        <f>H11-I11</f>
        <v>#REF!</v>
      </c>
      <c r="F11" s="152"/>
      <c r="G11" s="441" t="e">
        <f t="shared" si="0"/>
        <v>#REF!</v>
      </c>
      <c r="H11" s="414" t="e">
        <f>GETPIVOTDATA("Sum of Total",'Pivot Tables'!$B$7:$C$71,"bud Cat",B11)</f>
        <v>#REF!</v>
      </c>
      <c r="I11" s="442" t="e">
        <f>GETPIVOTDATA("Sum of VAT",'Pivot Tables'!$E$7:$F$67,"bud Cat", B11)</f>
        <v>#REF!</v>
      </c>
      <c r="J11" s="152"/>
      <c r="K11" s="423">
        <v>0</v>
      </c>
      <c r="L11" s="423" t="e">
        <f t="shared" si="1"/>
        <v>#DIV/0!</v>
      </c>
      <c r="M11" s="152"/>
      <c r="N11" s="430">
        <v>0</v>
      </c>
    </row>
    <row r="12" spans="1:14" x14ac:dyDescent="0.2">
      <c r="A12" s="151" t="s">
        <v>264</v>
      </c>
      <c r="B12" s="152" t="s">
        <v>265</v>
      </c>
      <c r="C12" s="150">
        <f>' Budget'!D11</f>
        <v>0</v>
      </c>
      <c r="D12" s="152"/>
      <c r="E12" s="443" t="e">
        <f>H12-I12</f>
        <v>#REF!</v>
      </c>
      <c r="F12" s="152"/>
      <c r="G12" s="441" t="e">
        <f t="shared" si="0"/>
        <v>#REF!</v>
      </c>
      <c r="H12" s="414" t="e">
        <f>GETPIVOTDATA("Sum of Total",'Pivot Tables'!$B$7:$C$71,"bud Cat",B12)</f>
        <v>#REF!</v>
      </c>
      <c r="I12" s="442" t="e">
        <f>GETPIVOTDATA("Sum of VAT",'Pivot Tables'!$E$7:$F$67,"bud Cat", B12)</f>
        <v>#REF!</v>
      </c>
      <c r="J12" s="152"/>
      <c r="K12" s="444">
        <v>0</v>
      </c>
      <c r="L12" s="444" t="e">
        <f t="shared" si="1"/>
        <v>#DIV/0!</v>
      </c>
      <c r="M12" s="152"/>
      <c r="N12" s="445">
        <v>0</v>
      </c>
    </row>
    <row r="13" spans="1:14" ht="13.5" thickBot="1" x14ac:dyDescent="0.25">
      <c r="A13" s="437" t="s">
        <v>173</v>
      </c>
      <c r="B13" s="153"/>
      <c r="C13" s="155">
        <f>SUM(C8:C12)</f>
        <v>4260</v>
      </c>
      <c r="D13" s="154"/>
      <c r="E13" s="154" t="e">
        <f>SUM(E8:E12)</f>
        <v>#REF!</v>
      </c>
      <c r="F13" s="154"/>
      <c r="G13" s="446" t="e">
        <f t="shared" si="0"/>
        <v>#REF!</v>
      </c>
      <c r="H13" s="413" t="e">
        <f>SUM(H8:H12)</f>
        <v>#REF!</v>
      </c>
      <c r="I13" s="447"/>
      <c r="J13" s="152"/>
      <c r="K13" s="420">
        <f>SUM(K8:K12)</f>
        <v>0</v>
      </c>
      <c r="L13" s="420">
        <f t="shared" si="1"/>
        <v>0</v>
      </c>
      <c r="M13" s="152"/>
      <c r="N13" s="427">
        <f>SUM(N8:N12)</f>
        <v>0</v>
      </c>
    </row>
    <row r="14" spans="1:14" ht="13.5" thickTop="1" x14ac:dyDescent="0.2">
      <c r="A14" s="145" t="s">
        <v>266</v>
      </c>
      <c r="B14" s="145"/>
      <c r="C14" s="150"/>
      <c r="D14" s="152"/>
      <c r="E14" s="146"/>
      <c r="F14" s="152"/>
      <c r="G14" s="441"/>
      <c r="H14" s="448"/>
      <c r="I14" s="442"/>
      <c r="J14" s="152"/>
      <c r="K14" s="449"/>
      <c r="L14" s="449"/>
      <c r="M14" s="152"/>
      <c r="N14" s="431"/>
    </row>
    <row r="15" spans="1:14" x14ac:dyDescent="0.2">
      <c r="A15" s="156" t="s">
        <v>175</v>
      </c>
      <c r="B15" s="152" t="s">
        <v>93</v>
      </c>
      <c r="C15" s="150">
        <f>' Budget'!D14</f>
        <v>40</v>
      </c>
      <c r="D15" s="152"/>
      <c r="E15" s="149">
        <f t="shared" ref="E15:E20" si="2">H15-I15</f>
        <v>62.749999999999993</v>
      </c>
      <c r="F15" s="152"/>
      <c r="G15" s="441">
        <f t="shared" ref="G15:G20" si="3">(E15/C15)*100</f>
        <v>156.875</v>
      </c>
      <c r="H15" s="414">
        <f>GETPIVOTDATA("Sum of Total",'Pivot Tables'!$B$7:$C$71,"bud Cat",B15)</f>
        <v>74.099999999999994</v>
      </c>
      <c r="I15" s="442">
        <f>GETPIVOTDATA("Sum of VAT",'Pivot Tables'!$E$7:$F$67,"bud Cat", B15)</f>
        <v>11.350000000000001</v>
      </c>
      <c r="J15" s="152"/>
      <c r="K15" s="423">
        <v>0</v>
      </c>
      <c r="L15" s="423">
        <f t="shared" si="1"/>
        <v>0</v>
      </c>
      <c r="M15" s="152"/>
      <c r="N15" s="430">
        <v>0</v>
      </c>
    </row>
    <row r="16" spans="1:14" x14ac:dyDescent="0.2">
      <c r="A16" s="147" t="s">
        <v>176</v>
      </c>
      <c r="B16" s="148" t="s">
        <v>94</v>
      </c>
      <c r="C16" s="150">
        <f>' Budget'!D15</f>
        <v>50</v>
      </c>
      <c r="D16" s="152"/>
      <c r="E16" s="149">
        <f t="shared" si="2"/>
        <v>8.7100000000000009</v>
      </c>
      <c r="F16" s="152"/>
      <c r="G16" s="441">
        <f t="shared" si="3"/>
        <v>17.420000000000002</v>
      </c>
      <c r="H16" s="414">
        <f>GETPIVOTDATA("Sum of Total",'Pivot Tables'!$B$7:$C$71,"bud Cat",B16)</f>
        <v>8.7100000000000009</v>
      </c>
      <c r="I16" s="442">
        <f>GETPIVOTDATA("Sum of VAT",'Pivot Tables'!$E$7:$F$67,"bud Cat", B16)</f>
        <v>0</v>
      </c>
      <c r="J16" s="152"/>
      <c r="K16" s="423">
        <v>0</v>
      </c>
      <c r="L16" s="423">
        <f t="shared" si="1"/>
        <v>0</v>
      </c>
      <c r="M16" s="152"/>
      <c r="N16" s="430">
        <v>0</v>
      </c>
    </row>
    <row r="17" spans="1:14" x14ac:dyDescent="0.2">
      <c r="A17" s="156" t="s">
        <v>68</v>
      </c>
      <c r="B17" s="148" t="s">
        <v>95</v>
      </c>
      <c r="C17" s="150">
        <f>' Budget'!D16</f>
        <v>300</v>
      </c>
      <c r="D17" s="152"/>
      <c r="E17" s="149">
        <f t="shared" si="2"/>
        <v>63.72999999999999</v>
      </c>
      <c r="F17" s="152"/>
      <c r="G17" s="441">
        <f t="shared" si="3"/>
        <v>21.243333333333332</v>
      </c>
      <c r="H17" s="414">
        <f>GETPIVOTDATA("Sum of Total",'Pivot Tables'!$B$7:$C$71,"bud Cat",B17)</f>
        <v>63.72999999999999</v>
      </c>
      <c r="I17" s="442">
        <f>GETPIVOTDATA("Sum of VAT",'Pivot Tables'!$E$7:$F$67,"bud Cat", B17)</f>
        <v>0</v>
      </c>
      <c r="J17" s="152"/>
      <c r="K17" s="423">
        <v>0</v>
      </c>
      <c r="L17" s="423">
        <f t="shared" si="1"/>
        <v>0</v>
      </c>
      <c r="M17" s="152"/>
      <c r="N17" s="430">
        <v>0</v>
      </c>
    </row>
    <row r="18" spans="1:14" x14ac:dyDescent="0.2">
      <c r="A18" s="147" t="s">
        <v>69</v>
      </c>
      <c r="B18" s="148" t="s">
        <v>96</v>
      </c>
      <c r="C18" s="150">
        <f>' Budget'!D17</f>
        <v>100</v>
      </c>
      <c r="D18" s="152"/>
      <c r="E18" s="149">
        <f t="shared" si="2"/>
        <v>288</v>
      </c>
      <c r="F18" s="152"/>
      <c r="G18" s="441">
        <f t="shared" si="3"/>
        <v>288</v>
      </c>
      <c r="H18" s="414">
        <f>GETPIVOTDATA("Sum of Total",'Pivot Tables'!$B$7:$C$71,"bud Cat",B18)</f>
        <v>288</v>
      </c>
      <c r="I18" s="442">
        <f>GETPIVOTDATA("Sum of VAT",'Pivot Tables'!$E$7:$F$67,"bud Cat", B18)</f>
        <v>0</v>
      </c>
      <c r="J18" s="152"/>
      <c r="K18" s="423">
        <v>0</v>
      </c>
      <c r="L18" s="423">
        <f t="shared" si="1"/>
        <v>0</v>
      </c>
      <c r="M18" s="152"/>
      <c r="N18" s="430">
        <v>0</v>
      </c>
    </row>
    <row r="19" spans="1:14" x14ac:dyDescent="0.2">
      <c r="A19" s="156" t="s">
        <v>70</v>
      </c>
      <c r="B19" s="152" t="s">
        <v>97</v>
      </c>
      <c r="C19" s="150">
        <f>' Budget'!D18</f>
        <v>0</v>
      </c>
      <c r="D19" s="152"/>
      <c r="E19" s="149">
        <f t="shared" si="2"/>
        <v>315</v>
      </c>
      <c r="F19" s="152"/>
      <c r="G19" s="441" t="e">
        <f t="shared" si="3"/>
        <v>#DIV/0!</v>
      </c>
      <c r="H19" s="414">
        <f>GETPIVOTDATA("Sum of Total",'Pivot Tables'!$B$7:$C$71,"bud Cat",B19)</f>
        <v>378</v>
      </c>
      <c r="I19" s="442">
        <f>GETPIVOTDATA("Sum of VAT",'Pivot Tables'!$E$7:$F$67,"bud Cat", B19)</f>
        <v>63</v>
      </c>
      <c r="J19" s="152"/>
      <c r="K19" s="423">
        <v>0</v>
      </c>
      <c r="L19" s="423" t="e">
        <f t="shared" si="1"/>
        <v>#DIV/0!</v>
      </c>
      <c r="M19" s="152"/>
      <c r="N19" s="430">
        <v>0</v>
      </c>
    </row>
    <row r="20" spans="1:14" x14ac:dyDescent="0.2">
      <c r="A20" s="156" t="s">
        <v>267</v>
      </c>
      <c r="B20" s="152" t="s">
        <v>268</v>
      </c>
      <c r="C20" s="150">
        <f>' Budget'!D19</f>
        <v>0</v>
      </c>
      <c r="D20" s="152"/>
      <c r="E20" s="443" t="e">
        <f t="shared" si="2"/>
        <v>#REF!</v>
      </c>
      <c r="F20" s="152"/>
      <c r="G20" s="441" t="e">
        <f t="shared" si="3"/>
        <v>#REF!</v>
      </c>
      <c r="H20" s="414" t="e">
        <f>GETPIVOTDATA("Sum of Total",'Pivot Tables'!$B$7:$C$71,"bud Cat",B20)</f>
        <v>#REF!</v>
      </c>
      <c r="I20" s="442" t="e">
        <f>GETPIVOTDATA("Sum of VAT",'Pivot Tables'!$E$7:$F$67,"bud Cat", B20)</f>
        <v>#REF!</v>
      </c>
      <c r="J20" s="152"/>
      <c r="K20" s="444">
        <v>0</v>
      </c>
      <c r="L20" s="444" t="e">
        <f t="shared" si="1"/>
        <v>#DIV/0!</v>
      </c>
      <c r="M20" s="152"/>
      <c r="N20" s="445">
        <v>0</v>
      </c>
    </row>
    <row r="21" spans="1:14" ht="13.5" thickBot="1" x14ac:dyDescent="0.25">
      <c r="A21" s="437" t="s">
        <v>269</v>
      </c>
      <c r="B21" s="153"/>
      <c r="C21" s="155">
        <f>SUM(C15:C20)</f>
        <v>490</v>
      </c>
      <c r="D21" s="154"/>
      <c r="E21" s="154" t="e">
        <f>SUM(E15:E20)</f>
        <v>#REF!</v>
      </c>
      <c r="F21" s="154"/>
      <c r="G21" s="446" t="e">
        <f>(E21/C21)*100</f>
        <v>#REF!</v>
      </c>
      <c r="H21" s="413" t="e">
        <f>SUM(H15:H20)</f>
        <v>#REF!</v>
      </c>
      <c r="I21" s="447"/>
      <c r="J21" s="152"/>
      <c r="K21" s="420">
        <f>SUM(K15:K20)</f>
        <v>0</v>
      </c>
      <c r="L21" s="420">
        <f t="shared" si="1"/>
        <v>0</v>
      </c>
      <c r="M21" s="152"/>
      <c r="N21" s="427">
        <f>SUM(N15:N20)</f>
        <v>0</v>
      </c>
    </row>
    <row r="22" spans="1:14" ht="13.5" thickTop="1" x14ac:dyDescent="0.2">
      <c r="A22" s="145" t="s">
        <v>270</v>
      </c>
      <c r="B22" s="148"/>
      <c r="C22" s="150"/>
      <c r="D22" s="152"/>
      <c r="E22" s="146"/>
      <c r="F22" s="152"/>
      <c r="G22" s="441"/>
      <c r="H22" s="448"/>
      <c r="I22" s="442"/>
      <c r="J22" s="152"/>
      <c r="K22" s="449"/>
      <c r="L22" s="449"/>
      <c r="M22" s="152"/>
      <c r="N22" s="431"/>
    </row>
    <row r="23" spans="1:14" x14ac:dyDescent="0.2">
      <c r="A23" s="156" t="s">
        <v>271</v>
      </c>
      <c r="B23" s="148" t="s">
        <v>99</v>
      </c>
      <c r="C23" s="150">
        <f>' Budget'!D22</f>
        <v>0</v>
      </c>
      <c r="D23" s="152"/>
      <c r="E23" s="149">
        <f>H23-I23</f>
        <v>260</v>
      </c>
      <c r="F23" s="152"/>
      <c r="G23" s="441" t="e">
        <f t="shared" ref="G23:G28" si="4">(E23/C23)*100</f>
        <v>#DIV/0!</v>
      </c>
      <c r="H23" s="414">
        <f>GETPIVOTDATA("Sum of Total",'Pivot Tables'!$B$7:$C$71,"bud Cat",B23)</f>
        <v>308</v>
      </c>
      <c r="I23" s="442">
        <f>GETPIVOTDATA("Sum of VAT",'Pivot Tables'!$E$7:$F$67,"bud Cat", B23)</f>
        <v>48</v>
      </c>
      <c r="J23" s="152"/>
      <c r="K23" s="423">
        <v>0</v>
      </c>
      <c r="L23" s="423" t="e">
        <f t="shared" si="1"/>
        <v>#DIV/0!</v>
      </c>
      <c r="M23" s="152"/>
      <c r="N23" s="430">
        <v>0</v>
      </c>
    </row>
    <row r="24" spans="1:14" x14ac:dyDescent="0.2">
      <c r="A24" s="156" t="s">
        <v>272</v>
      </c>
      <c r="B24" s="148" t="s">
        <v>100</v>
      </c>
      <c r="C24" s="150">
        <f>' Budget'!D23</f>
        <v>2500</v>
      </c>
      <c r="D24" s="152"/>
      <c r="E24" s="149">
        <f>H24-I24</f>
        <v>2486.67</v>
      </c>
      <c r="F24" s="152"/>
      <c r="G24" s="441">
        <f t="shared" si="4"/>
        <v>99.466800000000006</v>
      </c>
      <c r="H24" s="414">
        <f>GETPIVOTDATA("Sum of Total",'Pivot Tables'!$B$7:$C$71,"bud Cat",B24)</f>
        <v>2984</v>
      </c>
      <c r="I24" s="442">
        <f>GETPIVOTDATA("Sum of VAT",'Pivot Tables'!$E$7:$F$67,"bud Cat", B24)</f>
        <v>497.33</v>
      </c>
      <c r="J24" s="152"/>
      <c r="K24" s="423">
        <v>0</v>
      </c>
      <c r="L24" s="423">
        <f t="shared" si="1"/>
        <v>0</v>
      </c>
      <c r="M24" s="152"/>
      <c r="N24" s="430">
        <v>0</v>
      </c>
    </row>
    <row r="25" spans="1:14" x14ac:dyDescent="0.2">
      <c r="A25" s="156" t="s">
        <v>64</v>
      </c>
      <c r="B25" s="148" t="s">
        <v>101</v>
      </c>
      <c r="C25" s="150">
        <f>' Budget'!D24</f>
        <v>680</v>
      </c>
      <c r="D25" s="152"/>
      <c r="E25" s="149">
        <f>H25-I25</f>
        <v>1200</v>
      </c>
      <c r="F25" s="152"/>
      <c r="G25" s="441">
        <f t="shared" si="4"/>
        <v>176.47058823529412</v>
      </c>
      <c r="H25" s="414">
        <f>GETPIVOTDATA("Sum of Total",'Pivot Tables'!$B$7:$C$71,"bud Cat",B25)</f>
        <v>1360</v>
      </c>
      <c r="I25" s="442">
        <f>GETPIVOTDATA("Sum of VAT",'Pivot Tables'!$E$7:$F$67,"bud Cat", B25)</f>
        <v>160</v>
      </c>
      <c r="J25" s="152"/>
      <c r="K25" s="423">
        <v>0</v>
      </c>
      <c r="L25" s="423">
        <f t="shared" si="1"/>
        <v>0</v>
      </c>
      <c r="M25" s="152"/>
      <c r="N25" s="430">
        <v>0</v>
      </c>
    </row>
    <row r="26" spans="1:14" x14ac:dyDescent="0.2">
      <c r="A26" s="156" t="s">
        <v>323</v>
      </c>
      <c r="B26" s="148" t="s">
        <v>273</v>
      </c>
      <c r="C26" s="150">
        <f>' Budget'!D25</f>
        <v>310</v>
      </c>
      <c r="D26" s="152"/>
      <c r="E26" s="149">
        <f>H26-I26</f>
        <v>227.5</v>
      </c>
      <c r="F26" s="152"/>
      <c r="G26" s="441">
        <f t="shared" si="4"/>
        <v>73.387096774193552</v>
      </c>
      <c r="H26" s="414">
        <f>GETPIVOTDATA("Sum of Total",'Pivot Tables'!$B$7:$C$71,"bud Cat",B26)</f>
        <v>273</v>
      </c>
      <c r="I26" s="442">
        <f>GETPIVOTDATA("Sum of VAT",'Pivot Tables'!$E$7:$F$67,"bud Cat", B26)</f>
        <v>45.5</v>
      </c>
      <c r="J26" s="152"/>
      <c r="K26" s="423">
        <v>0</v>
      </c>
      <c r="L26" s="423">
        <f t="shared" si="1"/>
        <v>0</v>
      </c>
      <c r="M26" s="152"/>
      <c r="N26" s="430">
        <v>0</v>
      </c>
    </row>
    <row r="27" spans="1:14" x14ac:dyDescent="0.2">
      <c r="A27" s="151" t="s">
        <v>426</v>
      </c>
      <c r="B27" s="148" t="s">
        <v>322</v>
      </c>
      <c r="C27" s="150">
        <f>' Budget'!D26</f>
        <v>1000</v>
      </c>
      <c r="D27" s="152"/>
      <c r="E27" s="443">
        <f>H27-I27</f>
        <v>3113.63</v>
      </c>
      <c r="F27" s="152"/>
      <c r="G27" s="441">
        <f t="shared" si="4"/>
        <v>311.363</v>
      </c>
      <c r="H27" s="414">
        <f>GETPIVOTDATA("Sum of Total",'Pivot Tables'!$B$7:$C$71,"bud Cat",B27)</f>
        <v>3736.3500000000004</v>
      </c>
      <c r="I27" s="442">
        <f>GETPIVOTDATA("Sum of VAT",'Pivot Tables'!$E$7:$F$67,"bud Cat", B27)</f>
        <v>622.72</v>
      </c>
      <c r="J27" s="152"/>
      <c r="K27" s="444">
        <v>0</v>
      </c>
      <c r="L27" s="444">
        <f t="shared" si="1"/>
        <v>0</v>
      </c>
      <c r="M27" s="152"/>
      <c r="N27" s="445">
        <v>0</v>
      </c>
    </row>
    <row r="28" spans="1:14" ht="13.5" thickBot="1" x14ac:dyDescent="0.25">
      <c r="A28" s="437" t="s">
        <v>274</v>
      </c>
      <c r="B28" s="153"/>
      <c r="C28" s="155">
        <f>SUM(C23:C27)</f>
        <v>4490</v>
      </c>
      <c r="D28" s="154"/>
      <c r="E28" s="154">
        <f>SUM(E23:E27)</f>
        <v>7287.8</v>
      </c>
      <c r="F28" s="154"/>
      <c r="G28" s="446">
        <f t="shared" si="4"/>
        <v>162.31180400890869</v>
      </c>
      <c r="H28" s="413">
        <f>SUM(H23:H27)</f>
        <v>8661.35</v>
      </c>
      <c r="I28" s="447"/>
      <c r="J28" s="152"/>
      <c r="K28" s="420">
        <f>SUM(K23:K27)</f>
        <v>0</v>
      </c>
      <c r="L28" s="420">
        <f t="shared" si="1"/>
        <v>0</v>
      </c>
      <c r="M28" s="152"/>
      <c r="N28" s="427">
        <f>SUM(N23:N27)</f>
        <v>0</v>
      </c>
    </row>
    <row r="29" spans="1:14" ht="13.5" thickTop="1" x14ac:dyDescent="0.2">
      <c r="A29" s="157" t="s">
        <v>187</v>
      </c>
      <c r="B29" s="152"/>
      <c r="C29" s="150"/>
      <c r="D29" s="152"/>
      <c r="E29" s="146"/>
      <c r="F29" s="152"/>
      <c r="G29" s="441"/>
      <c r="H29" s="448"/>
      <c r="I29" s="442"/>
      <c r="J29" s="152"/>
      <c r="K29" s="449"/>
      <c r="L29" s="449"/>
      <c r="M29" s="152"/>
      <c r="N29" s="431"/>
    </row>
    <row r="30" spans="1:14" x14ac:dyDescent="0.2">
      <c r="A30" s="156" t="s">
        <v>275</v>
      </c>
      <c r="B30" s="152" t="s">
        <v>103</v>
      </c>
      <c r="C30" s="150">
        <f>' Budget'!D29</f>
        <v>80</v>
      </c>
      <c r="D30" s="152"/>
      <c r="E30" s="149">
        <f>H30-I30</f>
        <v>1418.1500000000003</v>
      </c>
      <c r="F30" s="152"/>
      <c r="G30" s="441">
        <f>(E30/C30)*100</f>
        <v>1772.6875000000002</v>
      </c>
      <c r="H30" s="414">
        <f>GETPIVOTDATA("Sum of Total",'Pivot Tables'!$B$7:$C$71,"bud Cat",B30)</f>
        <v>1701.7600000000002</v>
      </c>
      <c r="I30" s="442">
        <f>GETPIVOTDATA("Sum of VAT",'Pivot Tables'!$E$7:$F$67,"bud Cat", B30)</f>
        <v>283.60999999999996</v>
      </c>
      <c r="J30" s="152"/>
      <c r="K30" s="423">
        <v>0</v>
      </c>
      <c r="L30" s="423">
        <f t="shared" si="1"/>
        <v>0</v>
      </c>
      <c r="M30" s="152"/>
      <c r="N30" s="430">
        <v>0</v>
      </c>
    </row>
    <row r="31" spans="1:14" x14ac:dyDescent="0.2">
      <c r="A31" s="156" t="s">
        <v>276</v>
      </c>
      <c r="B31" s="152" t="s">
        <v>104</v>
      </c>
      <c r="C31" s="150">
        <f>' Budget'!D30</f>
        <v>0</v>
      </c>
      <c r="D31" s="152"/>
      <c r="E31" s="443" t="e">
        <f>H31-I31</f>
        <v>#REF!</v>
      </c>
      <c r="F31" s="152"/>
      <c r="G31" s="441" t="e">
        <f>(E31/C31)*100</f>
        <v>#REF!</v>
      </c>
      <c r="H31" s="414" t="e">
        <f>GETPIVOTDATA("Sum of Total",'Pivot Tables'!$B$7:$C$71,"bud Cat",B31)</f>
        <v>#REF!</v>
      </c>
      <c r="I31" s="442" t="e">
        <f>GETPIVOTDATA("Sum of VAT",'Pivot Tables'!$E$7:$F$67,"bud Cat", B31)</f>
        <v>#REF!</v>
      </c>
      <c r="J31" s="152"/>
      <c r="K31" s="444">
        <v>0</v>
      </c>
      <c r="L31" s="444" t="e">
        <f t="shared" si="1"/>
        <v>#DIV/0!</v>
      </c>
      <c r="M31" s="152"/>
      <c r="N31" s="445">
        <v>0</v>
      </c>
    </row>
    <row r="32" spans="1:14" ht="13.5" thickBot="1" x14ac:dyDescent="0.25">
      <c r="A32" s="437" t="s">
        <v>190</v>
      </c>
      <c r="B32" s="158"/>
      <c r="C32" s="155">
        <f>SUM(C30:C31)</f>
        <v>80</v>
      </c>
      <c r="D32" s="154"/>
      <c r="E32" s="154" t="e">
        <f>SUM(E30:E31)</f>
        <v>#REF!</v>
      </c>
      <c r="F32" s="154"/>
      <c r="G32" s="446" t="e">
        <f>(E32/C32)*100</f>
        <v>#REF!</v>
      </c>
      <c r="H32" s="413" t="e">
        <f>SUM(H30:H31)</f>
        <v>#REF!</v>
      </c>
      <c r="I32" s="447"/>
      <c r="J32" s="152"/>
      <c r="K32" s="420">
        <f>SUM(K30:K31)</f>
        <v>0</v>
      </c>
      <c r="L32" s="420">
        <f t="shared" si="1"/>
        <v>0</v>
      </c>
      <c r="M32" s="152"/>
      <c r="N32" s="427">
        <f>SUM(N30:N31)</f>
        <v>0</v>
      </c>
    </row>
    <row r="33" spans="1:14" ht="13.5" thickTop="1" x14ac:dyDescent="0.2">
      <c r="A33" s="157" t="s">
        <v>277</v>
      </c>
      <c r="B33" s="152"/>
      <c r="C33" s="150"/>
      <c r="D33" s="152"/>
      <c r="E33" s="146"/>
      <c r="F33" s="152"/>
      <c r="G33" s="441"/>
      <c r="H33" s="448"/>
      <c r="I33" s="442"/>
      <c r="J33" s="152"/>
      <c r="K33" s="449"/>
      <c r="L33" s="449"/>
      <c r="M33" s="152"/>
      <c r="N33" s="431"/>
    </row>
    <row r="34" spans="1:14" x14ac:dyDescent="0.2">
      <c r="A34" s="156" t="s">
        <v>278</v>
      </c>
      <c r="B34" s="152" t="s">
        <v>110</v>
      </c>
      <c r="C34" s="150">
        <f>' Budget'!D33</f>
        <v>1550</v>
      </c>
      <c r="D34" s="152"/>
      <c r="E34" s="149">
        <f t="shared" ref="E34:E39" si="5">H34-I34</f>
        <v>543.24</v>
      </c>
      <c r="F34" s="152"/>
      <c r="G34" s="441">
        <f t="shared" ref="G34:G40" si="6">(E34/C34)*100</f>
        <v>35.04774193548387</v>
      </c>
      <c r="H34" s="414">
        <f>GETPIVOTDATA("Sum of Total",'Pivot Tables'!$B$7:$C$71,"bud Cat",B34)</f>
        <v>543.24</v>
      </c>
      <c r="I34" s="442">
        <f>GETPIVOTDATA("Sum of VAT",'Pivot Tables'!$E$7:$F$67,"bud Cat", B34)</f>
        <v>0</v>
      </c>
      <c r="J34" s="152"/>
      <c r="K34" s="423">
        <v>0</v>
      </c>
      <c r="L34" s="423">
        <f t="shared" si="1"/>
        <v>0</v>
      </c>
      <c r="M34" s="152"/>
      <c r="N34" s="430">
        <v>0</v>
      </c>
    </row>
    <row r="35" spans="1:14" x14ac:dyDescent="0.2">
      <c r="A35" s="156" t="s">
        <v>73</v>
      </c>
      <c r="B35" s="152" t="s">
        <v>111</v>
      </c>
      <c r="C35" s="150">
        <f>' Budget'!D34</f>
        <v>1500</v>
      </c>
      <c r="D35" s="152"/>
      <c r="E35" s="149">
        <f t="shared" si="5"/>
        <v>8</v>
      </c>
      <c r="F35" s="152"/>
      <c r="G35" s="441">
        <f t="shared" si="6"/>
        <v>0.53333333333333333</v>
      </c>
      <c r="H35" s="414">
        <f>GETPIVOTDATA("Sum of Total",'Pivot Tables'!$B$7:$C$71,"bud Cat",B35)</f>
        <v>8</v>
      </c>
      <c r="I35" s="442">
        <f>GETPIVOTDATA("Sum of VAT",'Pivot Tables'!$E$7:$F$67,"bud Cat", B35)</f>
        <v>0</v>
      </c>
      <c r="J35" s="152"/>
      <c r="K35" s="423">
        <v>0</v>
      </c>
      <c r="L35" s="423">
        <f t="shared" si="1"/>
        <v>0</v>
      </c>
      <c r="M35" s="152"/>
      <c r="N35" s="430">
        <v>0</v>
      </c>
    </row>
    <row r="36" spans="1:14" x14ac:dyDescent="0.2">
      <c r="A36" s="156" t="s">
        <v>427</v>
      </c>
      <c r="B36" s="152" t="s">
        <v>112</v>
      </c>
      <c r="C36" s="150">
        <f>' Budget'!D35</f>
        <v>0</v>
      </c>
      <c r="D36" s="152"/>
      <c r="E36" s="149" t="e">
        <f t="shared" si="5"/>
        <v>#REF!</v>
      </c>
      <c r="F36" s="152"/>
      <c r="G36" s="441" t="e">
        <f t="shared" si="6"/>
        <v>#REF!</v>
      </c>
      <c r="H36" s="414" t="e">
        <f>GETPIVOTDATA("Sum of Total",'Pivot Tables'!$B$7:$C$71,"bud Cat",B36)</f>
        <v>#REF!</v>
      </c>
      <c r="I36" s="442" t="e">
        <f>GETPIVOTDATA("Sum of VAT",'Pivot Tables'!$E$7:$F$67,"bud Cat", B36)</f>
        <v>#REF!</v>
      </c>
      <c r="J36" s="152"/>
      <c r="K36" s="423">
        <v>0</v>
      </c>
      <c r="L36" s="423" t="e">
        <f t="shared" si="1"/>
        <v>#DIV/0!</v>
      </c>
      <c r="M36" s="152"/>
      <c r="N36" s="430">
        <v>0</v>
      </c>
    </row>
    <row r="37" spans="1:14" x14ac:dyDescent="0.2">
      <c r="A37" s="156" t="s">
        <v>8</v>
      </c>
      <c r="B37" s="152" t="s">
        <v>113</v>
      </c>
      <c r="C37" s="150">
        <f>' Budget'!D36</f>
        <v>0</v>
      </c>
      <c r="D37" s="152"/>
      <c r="E37" s="149" t="e">
        <f t="shared" si="5"/>
        <v>#REF!</v>
      </c>
      <c r="F37" s="152"/>
      <c r="G37" s="441" t="e">
        <f t="shared" si="6"/>
        <v>#REF!</v>
      </c>
      <c r="H37" s="414" t="e">
        <f>GETPIVOTDATA("Sum of Total",'Pivot Tables'!$B$7:$C$71,"bud Cat",B37)</f>
        <v>#REF!</v>
      </c>
      <c r="I37" s="442" t="e">
        <f>GETPIVOTDATA("Sum of VAT",'Pivot Tables'!$E$7:$F$67,"bud Cat", B37)</f>
        <v>#REF!</v>
      </c>
      <c r="J37" s="152"/>
      <c r="K37" s="423">
        <v>0</v>
      </c>
      <c r="L37" s="423" t="e">
        <f t="shared" si="1"/>
        <v>#DIV/0!</v>
      </c>
      <c r="M37" s="152"/>
      <c r="N37" s="430">
        <v>0</v>
      </c>
    </row>
    <row r="38" spans="1:14" x14ac:dyDescent="0.2">
      <c r="A38" s="156" t="s">
        <v>279</v>
      </c>
      <c r="B38" s="152" t="s">
        <v>114</v>
      </c>
      <c r="C38" s="150">
        <f>' Budget'!D37</f>
        <v>0</v>
      </c>
      <c r="D38" s="152"/>
      <c r="E38" s="149" t="e">
        <f t="shared" si="5"/>
        <v>#REF!</v>
      </c>
      <c r="F38" s="152"/>
      <c r="G38" s="441" t="e">
        <f t="shared" si="6"/>
        <v>#REF!</v>
      </c>
      <c r="H38" s="414" t="e">
        <f>GETPIVOTDATA("Sum of Total",'Pivot Tables'!$B$7:$C$71,"bud Cat",B38)</f>
        <v>#REF!</v>
      </c>
      <c r="I38" s="442" t="e">
        <f>GETPIVOTDATA("Sum of VAT",'Pivot Tables'!$E$7:$F$67,"bud Cat", B38)</f>
        <v>#REF!</v>
      </c>
      <c r="J38" s="152"/>
      <c r="K38" s="423">
        <v>0</v>
      </c>
      <c r="L38" s="423" t="e">
        <f t="shared" si="1"/>
        <v>#DIV/0!</v>
      </c>
      <c r="M38" s="152"/>
      <c r="N38" s="430">
        <v>0</v>
      </c>
    </row>
    <row r="39" spans="1:14" x14ac:dyDescent="0.2">
      <c r="A39" s="156" t="s">
        <v>280</v>
      </c>
      <c r="B39" s="152" t="s">
        <v>241</v>
      </c>
      <c r="C39" s="150">
        <f>' Budget'!D38</f>
        <v>0</v>
      </c>
      <c r="D39" s="152"/>
      <c r="E39" s="443" t="e">
        <f t="shared" si="5"/>
        <v>#REF!</v>
      </c>
      <c r="F39" s="152"/>
      <c r="G39" s="441" t="e">
        <f t="shared" si="6"/>
        <v>#REF!</v>
      </c>
      <c r="H39" s="414" t="e">
        <f>GETPIVOTDATA("Sum of Total",'Pivot Tables'!$B$7:$C$71,"bud Cat",B39)</f>
        <v>#REF!</v>
      </c>
      <c r="I39" s="442" t="e">
        <f>GETPIVOTDATA("Sum of VAT",'Pivot Tables'!$E$7:$F$67,"bud Cat", B39)</f>
        <v>#REF!</v>
      </c>
      <c r="J39" s="152"/>
      <c r="K39" s="444">
        <v>0</v>
      </c>
      <c r="L39" s="444" t="e">
        <f t="shared" si="1"/>
        <v>#DIV/0!</v>
      </c>
      <c r="M39" s="152"/>
      <c r="N39" s="445">
        <v>0</v>
      </c>
    </row>
    <row r="40" spans="1:14" ht="13.5" thickBot="1" x14ac:dyDescent="0.25">
      <c r="A40" s="437" t="s">
        <v>281</v>
      </c>
      <c r="B40" s="158"/>
      <c r="C40" s="155">
        <f>SUM(C34:C39)</f>
        <v>3050</v>
      </c>
      <c r="D40" s="154"/>
      <c r="E40" s="154" t="e">
        <f>SUM(E34:E39)</f>
        <v>#REF!</v>
      </c>
      <c r="F40" s="154"/>
      <c r="G40" s="446" t="e">
        <f t="shared" si="6"/>
        <v>#REF!</v>
      </c>
      <c r="H40" s="413" t="e">
        <f>SUM(H34:H39)</f>
        <v>#REF!</v>
      </c>
      <c r="I40" s="447"/>
      <c r="J40" s="152"/>
      <c r="K40" s="420">
        <f>SUM(K34:K39)</f>
        <v>0</v>
      </c>
      <c r="L40" s="420">
        <f t="shared" si="1"/>
        <v>0</v>
      </c>
      <c r="M40" s="152"/>
      <c r="N40" s="427">
        <f>SUM(N34:N39)</f>
        <v>0</v>
      </c>
    </row>
    <row r="41" spans="1:14" ht="13.5" thickTop="1" x14ac:dyDescent="0.2">
      <c r="A41" s="157" t="s">
        <v>181</v>
      </c>
      <c r="B41" s="159"/>
      <c r="C41" s="150"/>
      <c r="D41" s="152"/>
      <c r="E41" s="146"/>
      <c r="F41" s="152"/>
      <c r="G41" s="441"/>
      <c r="H41" s="448"/>
      <c r="I41" s="442"/>
      <c r="J41" s="152"/>
      <c r="K41" s="449"/>
      <c r="L41" s="449"/>
      <c r="M41" s="152"/>
      <c r="N41" s="431"/>
    </row>
    <row r="42" spans="1:14" x14ac:dyDescent="0.2">
      <c r="A42" s="156" t="s">
        <v>282</v>
      </c>
      <c r="B42" s="148" t="s">
        <v>117</v>
      </c>
      <c r="C42" s="150">
        <f>' Budget'!D41</f>
        <v>100</v>
      </c>
      <c r="D42" s="152"/>
      <c r="E42" s="149">
        <f t="shared" ref="E42:E47" si="7">H42-I42</f>
        <v>575</v>
      </c>
      <c r="F42" s="152"/>
      <c r="G42" s="441">
        <f t="shared" ref="G42:G48" si="8">(E42/C42)*100</f>
        <v>575</v>
      </c>
      <c r="H42" s="414">
        <f>GETPIVOTDATA("Sum of Total",'Pivot Tables'!$B$7:$C$71,"bud Cat",B42)</f>
        <v>575</v>
      </c>
      <c r="I42" s="442">
        <f>GETPIVOTDATA("Sum of VAT",'Pivot Tables'!$E$7:$F$67,"bud Cat", B42)</f>
        <v>0</v>
      </c>
      <c r="J42" s="152"/>
      <c r="K42" s="423">
        <v>0</v>
      </c>
      <c r="L42" s="423">
        <f t="shared" si="1"/>
        <v>0</v>
      </c>
      <c r="M42" s="152"/>
      <c r="N42" s="430">
        <v>0</v>
      </c>
    </row>
    <row r="43" spans="1:14" x14ac:dyDescent="0.2">
      <c r="A43" s="156" t="s">
        <v>76</v>
      </c>
      <c r="B43" s="148" t="s">
        <v>118</v>
      </c>
      <c r="C43" s="150">
        <f>' Budget'!D42</f>
        <v>400</v>
      </c>
      <c r="D43" s="440"/>
      <c r="E43" s="149">
        <f t="shared" si="7"/>
        <v>1600</v>
      </c>
      <c r="F43" s="152"/>
      <c r="G43" s="441">
        <f t="shared" si="8"/>
        <v>400</v>
      </c>
      <c r="H43" s="414">
        <f>GETPIVOTDATA("Sum of Total",'Pivot Tables'!$B$7:$C$71,"bud Cat",B43)</f>
        <v>1600</v>
      </c>
      <c r="I43" s="442">
        <f>GETPIVOTDATA("Sum of VAT",'Pivot Tables'!$E$7:$F$67,"bud Cat", B43)</f>
        <v>0</v>
      </c>
      <c r="J43" s="152"/>
      <c r="K43" s="423">
        <v>0</v>
      </c>
      <c r="L43" s="423">
        <f t="shared" si="1"/>
        <v>0</v>
      </c>
      <c r="M43" s="152"/>
      <c r="N43" s="430">
        <v>0</v>
      </c>
    </row>
    <row r="44" spans="1:14" x14ac:dyDescent="0.2">
      <c r="A44" s="156" t="s">
        <v>77</v>
      </c>
      <c r="B44" s="152" t="s">
        <v>119</v>
      </c>
      <c r="C44" s="150">
        <f>' Budget'!D43</f>
        <v>1400</v>
      </c>
      <c r="D44" s="152"/>
      <c r="E44" s="149" t="e">
        <f t="shared" si="7"/>
        <v>#REF!</v>
      </c>
      <c r="F44" s="152"/>
      <c r="G44" s="441" t="e">
        <f t="shared" si="8"/>
        <v>#REF!</v>
      </c>
      <c r="H44" s="414" t="e">
        <f>GETPIVOTDATA("Sum of Total",'Pivot Tables'!$B$7:$C$71,"bud Cat",B44)</f>
        <v>#REF!</v>
      </c>
      <c r="I44" s="442" t="e">
        <f>GETPIVOTDATA("Sum of VAT",'Pivot Tables'!$E$7:$F$67,"bud Cat", B44)</f>
        <v>#REF!</v>
      </c>
      <c r="J44" s="152"/>
      <c r="K44" s="423">
        <v>0</v>
      </c>
      <c r="L44" s="423">
        <f t="shared" si="1"/>
        <v>0</v>
      </c>
      <c r="M44" s="152"/>
      <c r="N44" s="430">
        <v>0</v>
      </c>
    </row>
    <row r="45" spans="1:14" x14ac:dyDescent="0.2">
      <c r="A45" s="156" t="s">
        <v>79</v>
      </c>
      <c r="B45" s="152" t="s">
        <v>120</v>
      </c>
      <c r="C45" s="150">
        <f>' Budget'!D44</f>
        <v>0</v>
      </c>
      <c r="D45" s="152"/>
      <c r="E45" s="149" t="e">
        <f t="shared" si="7"/>
        <v>#REF!</v>
      </c>
      <c r="F45" s="152"/>
      <c r="G45" s="441" t="e">
        <f t="shared" si="8"/>
        <v>#REF!</v>
      </c>
      <c r="H45" s="414" t="e">
        <f>GETPIVOTDATA("Sum of Total",'Pivot Tables'!$B$7:$C$71,"bud Cat",B45)</f>
        <v>#REF!</v>
      </c>
      <c r="I45" s="442" t="e">
        <f>GETPIVOTDATA("Sum of VAT",'Pivot Tables'!$E$7:$F$67,"bud Cat", B45)</f>
        <v>#REF!</v>
      </c>
      <c r="J45" s="152"/>
      <c r="K45" s="423">
        <v>0</v>
      </c>
      <c r="L45" s="423" t="e">
        <f t="shared" si="1"/>
        <v>#DIV/0!</v>
      </c>
      <c r="M45" s="152"/>
      <c r="N45" s="430">
        <v>0</v>
      </c>
    </row>
    <row r="46" spans="1:14" x14ac:dyDescent="0.2">
      <c r="A46" s="156" t="s">
        <v>141</v>
      </c>
      <c r="B46" s="152" t="s">
        <v>121</v>
      </c>
      <c r="C46" s="150">
        <f>' Budget'!D45</f>
        <v>0</v>
      </c>
      <c r="D46" s="152"/>
      <c r="E46" s="149" t="e">
        <f t="shared" si="7"/>
        <v>#REF!</v>
      </c>
      <c r="F46" s="152"/>
      <c r="G46" s="441" t="e">
        <f t="shared" si="8"/>
        <v>#REF!</v>
      </c>
      <c r="H46" s="414" t="e">
        <f>GETPIVOTDATA("Sum of Total",'Pivot Tables'!$B$7:$C$71,"bud Cat",B46)</f>
        <v>#REF!</v>
      </c>
      <c r="I46" s="442" t="e">
        <f>GETPIVOTDATA("Sum of VAT",'Pivot Tables'!$E$7:$F$67,"bud Cat", B46)</f>
        <v>#REF!</v>
      </c>
      <c r="J46" s="152"/>
      <c r="K46" s="444">
        <v>0</v>
      </c>
      <c r="L46" s="444" t="e">
        <f t="shared" si="1"/>
        <v>#DIV/0!</v>
      </c>
      <c r="M46" s="152"/>
      <c r="N46" s="445">
        <v>0</v>
      </c>
    </row>
    <row r="47" spans="1:14" x14ac:dyDescent="0.2">
      <c r="A47" s="151" t="s">
        <v>418</v>
      </c>
      <c r="B47" s="152" t="s">
        <v>419</v>
      </c>
      <c r="C47" s="150">
        <f>' Budget'!D46</f>
        <v>70</v>
      </c>
      <c r="D47" s="152"/>
      <c r="E47" s="149" t="e">
        <f t="shared" si="7"/>
        <v>#REF!</v>
      </c>
      <c r="F47" s="152"/>
      <c r="G47" s="441" t="e">
        <f>(E47/C47)*100</f>
        <v>#REF!</v>
      </c>
      <c r="H47" s="414" t="e">
        <f>GETPIVOTDATA("Sum of Total",'Pivot Tables'!$B$7:$C$71,"bud Cat",B47)</f>
        <v>#REF!</v>
      </c>
      <c r="I47" s="442" t="e">
        <f>GETPIVOTDATA("Sum of VAT",'Pivot Tables'!$E$7:$F$67,"bud Cat", B47)</f>
        <v>#REF!</v>
      </c>
      <c r="J47" s="152"/>
      <c r="K47" s="444">
        <v>0</v>
      </c>
      <c r="L47" s="444">
        <f>(K47/C47)*100</f>
        <v>0</v>
      </c>
      <c r="M47" s="152"/>
      <c r="N47" s="445">
        <v>0</v>
      </c>
    </row>
    <row r="48" spans="1:14" ht="13.5" thickBot="1" x14ac:dyDescent="0.25">
      <c r="A48" s="437" t="s">
        <v>182</v>
      </c>
      <c r="B48" s="153"/>
      <c r="C48" s="155">
        <f>SUM(C42:C46)</f>
        <v>1900</v>
      </c>
      <c r="D48" s="154"/>
      <c r="E48" s="154" t="e">
        <f>SUM(E42:E47)</f>
        <v>#REF!</v>
      </c>
      <c r="F48" s="154"/>
      <c r="G48" s="446" t="e">
        <f t="shared" si="8"/>
        <v>#REF!</v>
      </c>
      <c r="H48" s="413" t="e">
        <f>SUM(H42:H46)</f>
        <v>#REF!</v>
      </c>
      <c r="I48" s="447"/>
      <c r="J48" s="152"/>
      <c r="K48" s="420">
        <f>SUM(K42:K46)</f>
        <v>0</v>
      </c>
      <c r="L48" s="420">
        <f t="shared" si="1"/>
        <v>0</v>
      </c>
      <c r="M48" s="152"/>
      <c r="N48" s="427">
        <f>SUM(N42:N46)</f>
        <v>0</v>
      </c>
    </row>
    <row r="49" spans="1:14" ht="13.5" thickTop="1" x14ac:dyDescent="0.2">
      <c r="A49" s="157" t="s">
        <v>58</v>
      </c>
      <c r="B49" s="152"/>
      <c r="C49" s="150"/>
      <c r="D49" s="152"/>
      <c r="E49" s="146"/>
      <c r="F49" s="152"/>
      <c r="G49" s="441"/>
      <c r="H49" s="448"/>
      <c r="I49" s="442"/>
      <c r="J49" s="152"/>
      <c r="K49" s="449"/>
      <c r="L49" s="449"/>
      <c r="M49" s="152"/>
      <c r="N49" s="431"/>
    </row>
    <row r="50" spans="1:14" x14ac:dyDescent="0.2">
      <c r="A50" s="156" t="s">
        <v>80</v>
      </c>
      <c r="B50" s="152" t="s">
        <v>115</v>
      </c>
      <c r="C50" s="150">
        <f>' Budget'!D49</f>
        <v>6000</v>
      </c>
      <c r="D50" s="152"/>
      <c r="E50" s="443">
        <f>H50-I50</f>
        <v>2274</v>
      </c>
      <c r="F50" s="152"/>
      <c r="G50" s="441">
        <f>(E50/C50)*100</f>
        <v>37.9</v>
      </c>
      <c r="H50" s="414">
        <f>GETPIVOTDATA("Sum of Total",'Pivot Tables'!$B$7:$C$71,"bud Cat",B50)</f>
        <v>2728.8</v>
      </c>
      <c r="I50" s="442">
        <f>GETPIVOTDATA("Sum of VAT",'Pivot Tables'!$E$7:$F$67,"bud Cat", B50)</f>
        <v>454.8</v>
      </c>
      <c r="J50" s="152"/>
      <c r="K50" s="444">
        <v>11800</v>
      </c>
      <c r="L50" s="444">
        <f t="shared" si="1"/>
        <v>196.66666666666666</v>
      </c>
      <c r="M50" s="152"/>
      <c r="N50" s="445">
        <v>11800</v>
      </c>
    </row>
    <row r="51" spans="1:14" ht="13.5" thickBot="1" x14ac:dyDescent="0.25">
      <c r="A51" s="437" t="s">
        <v>283</v>
      </c>
      <c r="B51" s="158"/>
      <c r="C51" s="155">
        <f>C50</f>
        <v>6000</v>
      </c>
      <c r="D51" s="154"/>
      <c r="E51" s="154">
        <f>SUM(E50)</f>
        <v>2274</v>
      </c>
      <c r="F51" s="154"/>
      <c r="G51" s="446">
        <f>(E51/C51)*100</f>
        <v>37.9</v>
      </c>
      <c r="H51" s="413">
        <f>SUM(H50)</f>
        <v>2728.8</v>
      </c>
      <c r="I51" s="447"/>
      <c r="J51" s="152"/>
      <c r="K51" s="420">
        <f>K50</f>
        <v>11800</v>
      </c>
      <c r="L51" s="420">
        <f t="shared" si="1"/>
        <v>196.66666666666666</v>
      </c>
      <c r="M51" s="152"/>
      <c r="N51" s="427">
        <f>N50</f>
        <v>11800</v>
      </c>
    </row>
    <row r="52" spans="1:14" ht="13.5" thickTop="1" x14ac:dyDescent="0.2">
      <c r="A52" s="157" t="s">
        <v>183</v>
      </c>
      <c r="B52" s="152"/>
      <c r="C52" s="150"/>
      <c r="D52" s="152"/>
      <c r="E52" s="146"/>
      <c r="F52" s="152"/>
      <c r="G52" s="441"/>
      <c r="H52" s="448"/>
      <c r="I52" s="442"/>
      <c r="J52" s="152"/>
      <c r="K52" s="449">
        <v>0</v>
      </c>
      <c r="L52" s="449"/>
      <c r="M52" s="152"/>
      <c r="N52" s="431"/>
    </row>
    <row r="53" spans="1:14" x14ac:dyDescent="0.2">
      <c r="A53" s="156" t="s">
        <v>63</v>
      </c>
      <c r="B53" s="152" t="s">
        <v>125</v>
      </c>
      <c r="C53" s="150">
        <f>' Budget'!D52</f>
        <v>530</v>
      </c>
      <c r="D53" s="152"/>
      <c r="E53" s="149">
        <f>H53-I53</f>
        <v>368.32</v>
      </c>
      <c r="F53" s="152"/>
      <c r="G53" s="441">
        <f t="shared" ref="G53:G58" si="9">(E53/C53)*100</f>
        <v>69.494339622641505</v>
      </c>
      <c r="H53" s="414">
        <f>GETPIVOTDATA("Sum of Total",'Pivot Tables'!$B$7:$C$71,"bud Cat",B53)</f>
        <v>444.96</v>
      </c>
      <c r="I53" s="442">
        <f>GETPIVOTDATA("Sum of VAT",'Pivot Tables'!$E$7:$F$67,"bud Cat", B53)</f>
        <v>76.64</v>
      </c>
      <c r="J53" s="152"/>
      <c r="K53" s="423">
        <v>0</v>
      </c>
      <c r="L53" s="423">
        <f t="shared" si="1"/>
        <v>0</v>
      </c>
      <c r="M53" s="152"/>
      <c r="N53" s="430">
        <v>0</v>
      </c>
    </row>
    <row r="54" spans="1:14" x14ac:dyDescent="0.2">
      <c r="A54" s="156" t="s">
        <v>284</v>
      </c>
      <c r="B54" s="148" t="s">
        <v>285</v>
      </c>
      <c r="C54" s="150">
        <f>' Budget'!D53</f>
        <v>8</v>
      </c>
      <c r="D54" s="152"/>
      <c r="E54" s="149" t="e">
        <f>H54-I54</f>
        <v>#REF!</v>
      </c>
      <c r="F54" s="152"/>
      <c r="G54" s="441" t="e">
        <f t="shared" si="9"/>
        <v>#REF!</v>
      </c>
      <c r="H54" s="414" t="e">
        <f>GETPIVOTDATA("Sum of Total",'Pivot Tables'!$B$7:$C$71,"bud Cat",B54)</f>
        <v>#REF!</v>
      </c>
      <c r="I54" s="442" t="e">
        <f>GETPIVOTDATA("Sum of VAT",'Pivot Tables'!$E$7:$F$67,"bud Cat", B54)</f>
        <v>#REF!</v>
      </c>
      <c r="J54" s="152"/>
      <c r="K54" s="423">
        <v>0</v>
      </c>
      <c r="L54" s="423">
        <f t="shared" si="1"/>
        <v>0</v>
      </c>
      <c r="M54" s="152"/>
      <c r="N54" s="430">
        <v>0</v>
      </c>
    </row>
    <row r="55" spans="1:14" x14ac:dyDescent="0.2">
      <c r="A55" s="156" t="s">
        <v>286</v>
      </c>
      <c r="B55" s="148" t="s">
        <v>287</v>
      </c>
      <c r="C55" s="150">
        <f>' Budget'!D54</f>
        <v>50</v>
      </c>
      <c r="D55" s="152"/>
      <c r="E55" s="149" t="e">
        <f>H55-I55</f>
        <v>#REF!</v>
      </c>
      <c r="F55" s="152"/>
      <c r="G55" s="441" t="e">
        <f t="shared" si="9"/>
        <v>#REF!</v>
      </c>
      <c r="H55" s="414" t="e">
        <f>GETPIVOTDATA("Sum of Total",'Pivot Tables'!$B$7:$C$71,"bud Cat",B55)</f>
        <v>#REF!</v>
      </c>
      <c r="I55" s="442" t="e">
        <f>GETPIVOTDATA("Sum of VAT",'Pivot Tables'!$E$7:$F$67,"bud Cat", B55)</f>
        <v>#REF!</v>
      </c>
      <c r="J55" s="152"/>
      <c r="K55" s="423">
        <v>0</v>
      </c>
      <c r="L55" s="423">
        <f t="shared" si="1"/>
        <v>0</v>
      </c>
      <c r="M55" s="152"/>
      <c r="N55" s="430">
        <v>0</v>
      </c>
    </row>
    <row r="56" spans="1:14" x14ac:dyDescent="0.2">
      <c r="A56" s="156" t="s">
        <v>289</v>
      </c>
      <c r="B56" s="152" t="s">
        <v>290</v>
      </c>
      <c r="C56" s="150">
        <f>' Budget'!D55</f>
        <v>0</v>
      </c>
      <c r="D56" s="152"/>
      <c r="E56" s="149" t="e">
        <f>H56-I56</f>
        <v>#REF!</v>
      </c>
      <c r="F56" s="152"/>
      <c r="G56" s="441" t="e">
        <f t="shared" si="9"/>
        <v>#REF!</v>
      </c>
      <c r="H56" s="414" t="e">
        <f>GETPIVOTDATA("Sum of Total",'Pivot Tables'!$B$7:$C$71,"bud Cat",B56)</f>
        <v>#REF!</v>
      </c>
      <c r="I56" s="442" t="e">
        <f>GETPIVOTDATA("Sum of VAT",'Pivot Tables'!$E$7:$F$67,"bud Cat", B56)</f>
        <v>#REF!</v>
      </c>
      <c r="J56" s="152"/>
      <c r="K56" s="423">
        <v>0</v>
      </c>
      <c r="L56" s="423" t="e">
        <f t="shared" si="1"/>
        <v>#DIV/0!</v>
      </c>
      <c r="M56" s="152"/>
      <c r="N56" s="430">
        <v>0</v>
      </c>
    </row>
    <row r="57" spans="1:14" x14ac:dyDescent="0.2">
      <c r="A57" s="156" t="s">
        <v>9</v>
      </c>
      <c r="B57" s="152" t="s">
        <v>291</v>
      </c>
      <c r="C57" s="150">
        <f>' Budget'!D56</f>
        <v>19.16</v>
      </c>
      <c r="D57" s="152"/>
      <c r="E57" s="443" t="e">
        <f>H57-I57</f>
        <v>#REF!</v>
      </c>
      <c r="F57" s="152"/>
      <c r="G57" s="441" t="e">
        <f t="shared" si="9"/>
        <v>#REF!</v>
      </c>
      <c r="H57" s="414" t="e">
        <f>GETPIVOTDATA("Sum of Total",'Pivot Tables'!$B$7:$C$71,"bud Cat",B57)</f>
        <v>#REF!</v>
      </c>
      <c r="I57" s="442" t="e">
        <f>GETPIVOTDATA("Sum of VAT",'Pivot Tables'!$E$7:$F$67,"bud Cat", B57)</f>
        <v>#REF!</v>
      </c>
      <c r="J57" s="152"/>
      <c r="K57" s="444">
        <v>0</v>
      </c>
      <c r="L57" s="444">
        <f t="shared" si="1"/>
        <v>0</v>
      </c>
      <c r="M57" s="152"/>
      <c r="N57" s="445">
        <v>0</v>
      </c>
    </row>
    <row r="58" spans="1:14" ht="13.5" thickBot="1" x14ac:dyDescent="0.25">
      <c r="A58" s="437" t="s">
        <v>185</v>
      </c>
      <c r="B58" s="153"/>
      <c r="C58" s="155">
        <f>SUM(C53:C57)</f>
        <v>607.16</v>
      </c>
      <c r="D58" s="154"/>
      <c r="E58" s="154" t="e">
        <f>SUM(E53:E57)</f>
        <v>#REF!</v>
      </c>
      <c r="F58" s="154"/>
      <c r="G58" s="446" t="e">
        <f t="shared" si="9"/>
        <v>#REF!</v>
      </c>
      <c r="H58" s="413" t="e">
        <f>SUM(H53:H57)</f>
        <v>#REF!</v>
      </c>
      <c r="I58" s="447"/>
      <c r="J58" s="152"/>
      <c r="K58" s="420">
        <f>SUM(K53:K57)</f>
        <v>0</v>
      </c>
      <c r="L58" s="420">
        <f t="shared" si="1"/>
        <v>0</v>
      </c>
      <c r="M58" s="152"/>
      <c r="N58" s="427">
        <f>SUM(N53:N57)</f>
        <v>0</v>
      </c>
    </row>
    <row r="59" spans="1:14" ht="13.5" thickTop="1" x14ac:dyDescent="0.2">
      <c r="A59" s="187" t="s">
        <v>168</v>
      </c>
      <c r="B59" s="187" t="s">
        <v>27</v>
      </c>
      <c r="C59" s="498" t="s">
        <v>311</v>
      </c>
      <c r="D59" s="450"/>
      <c r="E59" s="187" t="s">
        <v>320</v>
      </c>
      <c r="F59" s="450"/>
      <c r="G59" s="451" t="s">
        <v>244</v>
      </c>
      <c r="H59" s="407" t="s">
        <v>320</v>
      </c>
      <c r="I59" s="408"/>
      <c r="J59" s="152"/>
      <c r="K59" s="417" t="s">
        <v>384</v>
      </c>
      <c r="L59" s="417" t="s">
        <v>385</v>
      </c>
      <c r="M59" s="152"/>
      <c r="N59" s="424" t="s">
        <v>412</v>
      </c>
    </row>
    <row r="60" spans="1:14" ht="13.5" thickBot="1" x14ac:dyDescent="0.25">
      <c r="A60" s="143"/>
      <c r="B60" s="188" t="s">
        <v>169</v>
      </c>
      <c r="C60" s="499" t="s">
        <v>262</v>
      </c>
      <c r="D60" s="491"/>
      <c r="E60" s="188" t="s">
        <v>321</v>
      </c>
      <c r="F60" s="492"/>
      <c r="G60" s="493"/>
      <c r="H60" s="494" t="s">
        <v>321</v>
      </c>
      <c r="I60" s="495"/>
      <c r="J60" s="476"/>
      <c r="K60" s="496"/>
      <c r="L60" s="496" t="s">
        <v>27</v>
      </c>
      <c r="M60" s="476"/>
      <c r="N60" s="497" t="s">
        <v>27</v>
      </c>
    </row>
    <row r="61" spans="1:14" ht="13.5" thickTop="1" x14ac:dyDescent="0.2">
      <c r="A61" s="163" t="s">
        <v>292</v>
      </c>
      <c r="B61" s="164"/>
      <c r="C61" s="166"/>
      <c r="D61" s="152"/>
      <c r="E61" s="146"/>
      <c r="F61" s="152"/>
      <c r="G61" s="441"/>
      <c r="H61" s="448"/>
      <c r="I61" s="442"/>
      <c r="J61" s="152"/>
      <c r="K61" s="449"/>
      <c r="L61" s="449"/>
      <c r="M61" s="152"/>
      <c r="N61" s="431"/>
    </row>
    <row r="62" spans="1:14" x14ac:dyDescent="0.2">
      <c r="A62" s="156" t="s">
        <v>5</v>
      </c>
      <c r="B62" s="148" t="s">
        <v>126</v>
      </c>
      <c r="C62" s="150">
        <f>' Budget'!D61</f>
        <v>1205</v>
      </c>
      <c r="D62" s="152"/>
      <c r="E62" s="443">
        <f>H62-I62</f>
        <v>1548.2600000000002</v>
      </c>
      <c r="F62" s="152"/>
      <c r="G62" s="441">
        <f>(E62/C62)*100</f>
        <v>128.48630705394191</v>
      </c>
      <c r="H62" s="414">
        <f>GETPIVOTDATA("Sum of Total",'Pivot Tables'!$B$7:$C$71,"bud Cat",B62)</f>
        <v>1752.8900000000003</v>
      </c>
      <c r="I62" s="442">
        <f>GETPIVOTDATA("Sum of VAT",'Pivot Tables'!$E$7:$F$67,"bud Cat", B62)</f>
        <v>204.63</v>
      </c>
      <c r="J62" s="152"/>
      <c r="K62" s="444">
        <v>0</v>
      </c>
      <c r="L62" s="444">
        <f t="shared" si="1"/>
        <v>0</v>
      </c>
      <c r="M62" s="152"/>
      <c r="N62" s="445">
        <v>0</v>
      </c>
    </row>
    <row r="63" spans="1:14" ht="13.5" thickBot="1" x14ac:dyDescent="0.25">
      <c r="A63" s="437" t="s">
        <v>293</v>
      </c>
      <c r="B63" s="153"/>
      <c r="C63" s="155">
        <f>SUM(C62:C62)</f>
        <v>1205</v>
      </c>
      <c r="D63" s="154"/>
      <c r="E63" s="154">
        <f>SUM(E62:E62)</f>
        <v>1548.2600000000002</v>
      </c>
      <c r="F63" s="154"/>
      <c r="G63" s="446">
        <f>(E63/C63)*100</f>
        <v>128.48630705394191</v>
      </c>
      <c r="H63" s="413">
        <f>SUM(H62:H62)</f>
        <v>1752.8900000000003</v>
      </c>
      <c r="I63" s="447"/>
      <c r="J63" s="152"/>
      <c r="K63" s="420">
        <f>SUM(K62:K62)</f>
        <v>0</v>
      </c>
      <c r="L63" s="420">
        <f t="shared" si="1"/>
        <v>0</v>
      </c>
      <c r="M63" s="152"/>
      <c r="N63" s="427">
        <f>SUM(N62:N62)</f>
        <v>0</v>
      </c>
    </row>
    <row r="64" spans="1:14" ht="13.5" thickTop="1" x14ac:dyDescent="0.2">
      <c r="A64" s="163" t="s">
        <v>191</v>
      </c>
      <c r="B64" s="169"/>
      <c r="C64" s="166"/>
      <c r="D64" s="152"/>
      <c r="E64" s="146"/>
      <c r="F64" s="152"/>
      <c r="G64" s="441"/>
      <c r="H64" s="448"/>
      <c r="I64" s="442"/>
      <c r="J64" s="152"/>
      <c r="K64" s="449"/>
      <c r="L64" s="449"/>
      <c r="M64" s="152"/>
      <c r="N64" s="431"/>
    </row>
    <row r="65" spans="1:14" x14ac:dyDescent="0.2">
      <c r="A65" s="147" t="s">
        <v>294</v>
      </c>
      <c r="B65" s="146" t="s">
        <v>129</v>
      </c>
      <c r="C65" s="150" t="e">
        <f>' Budget'!#REF!</f>
        <v>#REF!</v>
      </c>
      <c r="D65" s="152"/>
      <c r="E65" s="149" t="e">
        <f>H65-I65</f>
        <v>#REF!</v>
      </c>
      <c r="F65" s="152"/>
      <c r="G65" s="441" t="e">
        <f>(E65/C65)*100</f>
        <v>#REF!</v>
      </c>
      <c r="H65" s="414" t="e">
        <f>GETPIVOTDATA("Sum of Total",'Pivot Tables'!$B$7:$C$71,"bud Cat",B65)</f>
        <v>#REF!</v>
      </c>
      <c r="I65" s="442" t="e">
        <f>GETPIVOTDATA("Sum of VAT",'Pivot Tables'!$E$7:$F$67,"bud Cat", B65)</f>
        <v>#REF!</v>
      </c>
      <c r="J65" s="152"/>
      <c r="K65" s="423">
        <v>0</v>
      </c>
      <c r="L65" s="423" t="e">
        <f t="shared" si="1"/>
        <v>#REF!</v>
      </c>
      <c r="M65" s="152"/>
      <c r="N65" s="430">
        <v>0</v>
      </c>
    </row>
    <row r="66" spans="1:14" x14ac:dyDescent="0.2">
      <c r="A66" s="147" t="s">
        <v>65</v>
      </c>
      <c r="B66" s="170" t="s">
        <v>131</v>
      </c>
      <c r="C66" s="150" t="e">
        <f>' Budget'!#REF!</f>
        <v>#REF!</v>
      </c>
      <c r="D66" s="152"/>
      <c r="E66" s="443" t="e">
        <f>H66-I66</f>
        <v>#REF!</v>
      </c>
      <c r="F66" s="152"/>
      <c r="G66" s="441" t="e">
        <f>(E66/C66)*100</f>
        <v>#REF!</v>
      </c>
      <c r="H66" s="414" t="e">
        <f>GETPIVOTDATA("Sum of Total",'Pivot Tables'!$B$7:$C$71,"bud Cat",B66)</f>
        <v>#REF!</v>
      </c>
      <c r="I66" s="442" t="e">
        <f>GETPIVOTDATA("Sum of VAT",'Pivot Tables'!$E$7:$F$67,"bud Cat", B66)</f>
        <v>#REF!</v>
      </c>
      <c r="J66" s="152"/>
      <c r="K66" s="444">
        <v>0</v>
      </c>
      <c r="L66" s="444" t="e">
        <f t="shared" si="1"/>
        <v>#REF!</v>
      </c>
      <c r="M66" s="152"/>
      <c r="N66" s="445">
        <v>0</v>
      </c>
    </row>
    <row r="67" spans="1:14" ht="13.5" thickBot="1" x14ac:dyDescent="0.25">
      <c r="A67" s="437" t="s">
        <v>199</v>
      </c>
      <c r="B67" s="153"/>
      <c r="C67" s="155" t="e">
        <f>SUM(C64:C66)</f>
        <v>#REF!</v>
      </c>
      <c r="D67" s="154"/>
      <c r="E67" s="154" t="e">
        <f>SUM(E65:E66)</f>
        <v>#REF!</v>
      </c>
      <c r="F67" s="154"/>
      <c r="G67" s="446" t="e">
        <f>(E67/C67)*100</f>
        <v>#REF!</v>
      </c>
      <c r="H67" s="413" t="e">
        <f>SUM(H65:H66)</f>
        <v>#REF!</v>
      </c>
      <c r="I67" s="447"/>
      <c r="J67" s="152"/>
      <c r="K67" s="420">
        <f>SUM(K64:K66)</f>
        <v>0</v>
      </c>
      <c r="L67" s="420" t="e">
        <f t="shared" si="1"/>
        <v>#REF!</v>
      </c>
      <c r="M67" s="152"/>
      <c r="N67" s="427">
        <f>SUM(N64:N66)</f>
        <v>0</v>
      </c>
    </row>
    <row r="68" spans="1:14" ht="13.5" thickTop="1" x14ac:dyDescent="0.2">
      <c r="A68" s="163" t="s">
        <v>295</v>
      </c>
      <c r="B68" s="152"/>
      <c r="C68" s="150"/>
      <c r="D68" s="152"/>
      <c r="E68" s="146"/>
      <c r="F68" s="152"/>
      <c r="G68" s="441"/>
      <c r="H68" s="448"/>
      <c r="I68" s="442"/>
      <c r="J68" s="152"/>
      <c r="K68" s="449"/>
      <c r="L68" s="449"/>
      <c r="M68" s="152"/>
      <c r="N68" s="431"/>
    </row>
    <row r="69" spans="1:14" x14ac:dyDescent="0.2">
      <c r="A69" s="156" t="s">
        <v>166</v>
      </c>
      <c r="B69" s="152" t="s">
        <v>135</v>
      </c>
      <c r="C69" s="150" t="e">
        <f>' Budget'!#REF!</f>
        <v>#REF!</v>
      </c>
      <c r="D69" s="152"/>
      <c r="E69" s="149" t="e">
        <f>H69-I69</f>
        <v>#REF!</v>
      </c>
      <c r="F69" s="152"/>
      <c r="G69" s="441" t="e">
        <f>(E69/C69)*100</f>
        <v>#REF!</v>
      </c>
      <c r="H69" s="414" t="e">
        <f>GETPIVOTDATA("Sum of Total",'Pivot Tables'!$B$7:$C$71,"bud Cat",B69)</f>
        <v>#REF!</v>
      </c>
      <c r="I69" s="442" t="e">
        <f>GETPIVOTDATA("Sum of VAT",'Pivot Tables'!$E$7:$F$67,"bud Cat", B69)</f>
        <v>#REF!</v>
      </c>
      <c r="J69" s="152"/>
      <c r="K69" s="423">
        <v>0</v>
      </c>
      <c r="L69" s="423" t="e">
        <f t="shared" si="1"/>
        <v>#REF!</v>
      </c>
      <c r="M69" s="152"/>
      <c r="N69" s="430">
        <v>0</v>
      </c>
    </row>
    <row r="70" spans="1:14" x14ac:dyDescent="0.2">
      <c r="A70" s="147" t="s">
        <v>296</v>
      </c>
      <c r="B70" s="148" t="s">
        <v>136</v>
      </c>
      <c r="C70" s="150" t="e">
        <f>' Budget'!#REF!</f>
        <v>#REF!</v>
      </c>
      <c r="D70" s="152"/>
      <c r="E70" s="149" t="e">
        <f>H70-I70</f>
        <v>#REF!</v>
      </c>
      <c r="F70" s="152"/>
      <c r="G70" s="441" t="e">
        <f>(E70/C70)*100</f>
        <v>#REF!</v>
      </c>
      <c r="H70" s="414" t="e">
        <f>GETPIVOTDATA("Sum of Total",'Pivot Tables'!$B$7:$C$71,"bud Cat",B70)</f>
        <v>#REF!</v>
      </c>
      <c r="I70" s="442" t="e">
        <f>GETPIVOTDATA("Sum of VAT",'Pivot Tables'!$E$7:$F$67,"bud Cat", B70)</f>
        <v>#REF!</v>
      </c>
      <c r="J70" s="152"/>
      <c r="K70" s="423">
        <v>0</v>
      </c>
      <c r="L70" s="423" t="e">
        <f t="shared" si="1"/>
        <v>#REF!</v>
      </c>
      <c r="M70" s="152"/>
      <c r="N70" s="430">
        <v>0</v>
      </c>
    </row>
    <row r="71" spans="1:14" x14ac:dyDescent="0.2">
      <c r="A71" s="147" t="s">
        <v>297</v>
      </c>
      <c r="B71" s="148" t="s">
        <v>137</v>
      </c>
      <c r="C71" s="150" t="e">
        <f>' Budget'!#REF!</f>
        <v>#REF!</v>
      </c>
      <c r="D71" s="152"/>
      <c r="E71" s="149" t="e">
        <f>H71-I71</f>
        <v>#REF!</v>
      </c>
      <c r="F71" s="152"/>
      <c r="G71" s="441" t="e">
        <f>(E71/C71)*100</f>
        <v>#REF!</v>
      </c>
      <c r="H71" s="414" t="e">
        <f>GETPIVOTDATA("Sum of Total",'Pivot Tables'!$B$7:$C$71,"bud Cat",B71)</f>
        <v>#REF!</v>
      </c>
      <c r="I71" s="442" t="e">
        <f>GETPIVOTDATA("Sum of VAT",'Pivot Tables'!$E$7:$F$67,"bud Cat", B71)</f>
        <v>#REF!</v>
      </c>
      <c r="J71" s="152"/>
      <c r="K71" s="423">
        <v>0</v>
      </c>
      <c r="L71" s="423" t="e">
        <f t="shared" si="1"/>
        <v>#REF!</v>
      </c>
      <c r="M71" s="152"/>
      <c r="N71" s="430">
        <v>0</v>
      </c>
    </row>
    <row r="72" spans="1:14" ht="13.5" thickBot="1" x14ac:dyDescent="0.25">
      <c r="A72" s="437" t="s">
        <v>409</v>
      </c>
      <c r="B72" s="153"/>
      <c r="C72" s="155" t="e">
        <f>SUM(C69:C71)</f>
        <v>#REF!</v>
      </c>
      <c r="D72" s="154"/>
      <c r="E72" s="154" t="e">
        <f>SUM(E69:E71)</f>
        <v>#REF!</v>
      </c>
      <c r="F72" s="154"/>
      <c r="G72" s="446" t="e">
        <f>(E72/C72)*100</f>
        <v>#REF!</v>
      </c>
      <c r="H72" s="413" t="e">
        <f>SUM(H69:H71)</f>
        <v>#REF!</v>
      </c>
      <c r="I72" s="447"/>
      <c r="J72" s="152"/>
      <c r="K72" s="420">
        <f>SUM(K69:K71)</f>
        <v>0</v>
      </c>
      <c r="L72" s="420" t="e">
        <f t="shared" ref="L72:L115" si="10">(K72/C72)*100</f>
        <v>#REF!</v>
      </c>
      <c r="M72" s="152"/>
      <c r="N72" s="427">
        <f>SUM(N69:N71)</f>
        <v>0</v>
      </c>
    </row>
    <row r="73" spans="1:14" ht="13.5" thickTop="1" x14ac:dyDescent="0.2">
      <c r="A73" s="163" t="s">
        <v>298</v>
      </c>
      <c r="B73" s="152"/>
      <c r="C73" s="166"/>
      <c r="D73" s="152"/>
      <c r="E73" s="146"/>
      <c r="F73" s="152"/>
      <c r="G73" s="441"/>
      <c r="H73" s="448"/>
      <c r="I73" s="442"/>
      <c r="J73" s="152"/>
      <c r="K73" s="449"/>
      <c r="L73" s="449"/>
      <c r="M73" s="152"/>
      <c r="N73" s="431"/>
    </row>
    <row r="74" spans="1:14" x14ac:dyDescent="0.2">
      <c r="A74" s="156" t="s">
        <v>82</v>
      </c>
      <c r="B74" s="152" t="s">
        <v>299</v>
      </c>
      <c r="C74" s="150">
        <f>' Budget'!D68</f>
        <v>100</v>
      </c>
      <c r="D74" s="152"/>
      <c r="E74" s="443" t="e">
        <f>H74-I74</f>
        <v>#REF!</v>
      </c>
      <c r="F74" s="152"/>
      <c r="G74" s="441" t="e">
        <f>(E74/C74)*100</f>
        <v>#REF!</v>
      </c>
      <c r="H74" s="414" t="e">
        <f>GETPIVOTDATA("Sum of Total",'Pivot Tables'!$B$7:$C$71,"bud Cat",B74)</f>
        <v>#REF!</v>
      </c>
      <c r="I74" s="442" t="e">
        <f>GETPIVOTDATA("Sum of VAT",'Pivot Tables'!$E$7:$F$67,"bud Cat", B74)</f>
        <v>#REF!</v>
      </c>
      <c r="J74" s="152"/>
      <c r="K74" s="444">
        <v>0</v>
      </c>
      <c r="L74" s="444">
        <f t="shared" si="10"/>
        <v>0</v>
      </c>
      <c r="M74" s="152"/>
      <c r="N74" s="445">
        <v>0</v>
      </c>
    </row>
    <row r="75" spans="1:14" ht="13.5" thickBot="1" x14ac:dyDescent="0.25">
      <c r="A75" s="437" t="s">
        <v>300</v>
      </c>
      <c r="B75" s="153"/>
      <c r="C75" s="155">
        <f>C74</f>
        <v>100</v>
      </c>
      <c r="D75" s="154"/>
      <c r="E75" s="154" t="e">
        <f>SUM(E74)</f>
        <v>#REF!</v>
      </c>
      <c r="F75" s="154"/>
      <c r="G75" s="446" t="e">
        <f>(E75/C75)*100</f>
        <v>#REF!</v>
      </c>
      <c r="H75" s="413" t="e">
        <f>SUM(H74)</f>
        <v>#REF!</v>
      </c>
      <c r="I75" s="447"/>
      <c r="J75" s="152"/>
      <c r="K75" s="420">
        <f>K74</f>
        <v>0</v>
      </c>
      <c r="L75" s="420">
        <f t="shared" si="10"/>
        <v>0</v>
      </c>
      <c r="M75" s="152"/>
      <c r="N75" s="427">
        <f>N74</f>
        <v>0</v>
      </c>
    </row>
    <row r="76" spans="1:14" ht="13.5" thickTop="1" x14ac:dyDescent="0.2">
      <c r="A76" s="163" t="s">
        <v>301</v>
      </c>
      <c r="B76" s="152"/>
      <c r="C76" s="150"/>
      <c r="D76" s="152"/>
      <c r="E76" s="146"/>
      <c r="F76" s="152"/>
      <c r="G76" s="441"/>
      <c r="H76" s="448"/>
      <c r="I76" s="442"/>
      <c r="J76" s="152"/>
      <c r="K76" s="449"/>
      <c r="L76" s="449"/>
      <c r="M76" s="152"/>
      <c r="N76" s="431"/>
    </row>
    <row r="77" spans="1:14" x14ac:dyDescent="0.2">
      <c r="A77" s="156" t="s">
        <v>302</v>
      </c>
      <c r="B77" s="152" t="s">
        <v>144</v>
      </c>
      <c r="C77" s="150" t="e">
        <f>' Budget'!#REF!</f>
        <v>#REF!</v>
      </c>
      <c r="D77" s="152"/>
      <c r="E77" s="443" t="e">
        <f>H77-I77</f>
        <v>#REF!</v>
      </c>
      <c r="F77" s="152"/>
      <c r="G77" s="441" t="e">
        <f>(E77/C77)*100</f>
        <v>#REF!</v>
      </c>
      <c r="H77" s="414" t="e">
        <f>GETPIVOTDATA("Sum of Total",'Pivot Tables'!$B$7:$C$71,"bud Cat",B77)</f>
        <v>#REF!</v>
      </c>
      <c r="I77" s="442" t="e">
        <f>GETPIVOTDATA("Sum of VAT",'Pivot Tables'!$E$7:$F$67,"bud Cat", B77)</f>
        <v>#REF!</v>
      </c>
      <c r="J77" s="152"/>
      <c r="K77" s="444">
        <v>0</v>
      </c>
      <c r="L77" s="444" t="e">
        <f t="shared" si="10"/>
        <v>#REF!</v>
      </c>
      <c r="M77" s="152"/>
      <c r="N77" s="445">
        <v>0</v>
      </c>
    </row>
    <row r="78" spans="1:14" x14ac:dyDescent="0.2">
      <c r="A78" s="156" t="s">
        <v>424</v>
      </c>
      <c r="B78" s="152"/>
      <c r="C78" s="150" t="e">
        <f>' Budget'!#REF!</f>
        <v>#REF!</v>
      </c>
      <c r="D78" s="152"/>
      <c r="E78" s="149"/>
      <c r="F78" s="152"/>
      <c r="G78" s="441"/>
      <c r="H78" s="414"/>
      <c r="I78" s="442"/>
      <c r="J78" s="152"/>
      <c r="K78" s="423"/>
      <c r="L78" s="423"/>
      <c r="M78" s="152"/>
      <c r="N78" s="430"/>
    </row>
    <row r="79" spans="1:14" ht="13.5" thickBot="1" x14ac:dyDescent="0.25">
      <c r="A79" s="437" t="s">
        <v>303</v>
      </c>
      <c r="B79" s="153"/>
      <c r="C79" s="155" t="e">
        <f>C77</f>
        <v>#REF!</v>
      </c>
      <c r="D79" s="154"/>
      <c r="E79" s="154" t="e">
        <f>SUM(E77)</f>
        <v>#REF!</v>
      </c>
      <c r="F79" s="154"/>
      <c r="G79" s="446" t="e">
        <f>(E79/C79)*100</f>
        <v>#REF!</v>
      </c>
      <c r="H79" s="413" t="e">
        <f>SUM(H77)</f>
        <v>#REF!</v>
      </c>
      <c r="I79" s="447"/>
      <c r="J79" s="152"/>
      <c r="K79" s="420">
        <f>K77</f>
        <v>0</v>
      </c>
      <c r="L79" s="420" t="e">
        <f t="shared" si="10"/>
        <v>#REF!</v>
      </c>
      <c r="M79" s="152"/>
      <c r="N79" s="427">
        <f>N77</f>
        <v>0</v>
      </c>
    </row>
    <row r="80" spans="1:14" ht="14.25" thickTop="1" thickBot="1" x14ac:dyDescent="0.25">
      <c r="A80" s="347" t="s">
        <v>411</v>
      </c>
      <c r="B80" s="146"/>
      <c r="C80" s="150"/>
      <c r="D80" s="149"/>
      <c r="E80" s="149">
        <f>GETPIVOTDATA("VAT",'Pivot Tables'!$E$7)</f>
        <v>4691.2700000000004</v>
      </c>
      <c r="F80" s="149"/>
      <c r="G80" s="441"/>
      <c r="H80" s="414"/>
      <c r="I80" s="442"/>
      <c r="J80" s="152"/>
      <c r="K80" s="423">
        <v>0</v>
      </c>
      <c r="L80" s="423"/>
      <c r="M80" s="152"/>
      <c r="N80" s="430"/>
    </row>
    <row r="81" spans="1:14" ht="14.25" thickTop="1" thickBot="1" x14ac:dyDescent="0.25">
      <c r="A81" s="436" t="s">
        <v>149</v>
      </c>
      <c r="B81" s="349"/>
      <c r="C81" s="350">
        <v>0</v>
      </c>
      <c r="D81" s="350"/>
      <c r="E81" s="350" t="e">
        <f>SUM(E79+E75+E72+E67+E63+E58+E48+E28+E21+E13+E51+E40+E32+E80)</f>
        <v>#REF!</v>
      </c>
      <c r="F81" s="350"/>
      <c r="G81" s="467" t="e">
        <f>(E81/C81)*100</f>
        <v>#REF!</v>
      </c>
      <c r="H81" s="415" t="e">
        <f>SUM(H79+H75+H72+H67+H63+H58+H48+H28+H21+H13+H51+H40+H32)</f>
        <v>#REF!</v>
      </c>
      <c r="I81" s="468"/>
      <c r="J81" s="152"/>
      <c r="K81" s="421">
        <v>0</v>
      </c>
      <c r="L81" s="421" t="e">
        <f t="shared" si="10"/>
        <v>#DIV/0!</v>
      </c>
      <c r="M81" s="152"/>
      <c r="N81" s="428">
        <v>0</v>
      </c>
    </row>
    <row r="82" spans="1:14" ht="13.5" thickTop="1" x14ac:dyDescent="0.2">
      <c r="A82" s="176" t="s">
        <v>253</v>
      </c>
      <c r="B82" s="176"/>
      <c r="C82" s="150">
        <f>' Budget'!D73</f>
        <v>0</v>
      </c>
      <c r="D82" s="177"/>
      <c r="E82" s="177">
        <f>C82</f>
        <v>0</v>
      </c>
      <c r="F82" s="177"/>
      <c r="G82" s="455"/>
      <c r="H82" s="416">
        <v>19000</v>
      </c>
      <c r="I82" s="452"/>
      <c r="J82" s="152"/>
      <c r="K82" s="456">
        <v>0</v>
      </c>
      <c r="L82" s="456" t="e">
        <f t="shared" si="10"/>
        <v>#DIV/0!</v>
      </c>
      <c r="M82" s="152"/>
      <c r="N82" s="457">
        <v>0</v>
      </c>
    </row>
    <row r="83" spans="1:14" ht="13.5" thickBot="1" x14ac:dyDescent="0.25">
      <c r="A83" s="485" t="s">
        <v>254</v>
      </c>
      <c r="B83" s="486"/>
      <c r="C83" s="180">
        <f>C81+C82</f>
        <v>0</v>
      </c>
      <c r="D83" s="487"/>
      <c r="E83" s="487"/>
      <c r="F83" s="487"/>
      <c r="G83" s="454"/>
      <c r="H83" s="488"/>
      <c r="I83" s="447"/>
      <c r="J83" s="484"/>
      <c r="K83" s="489">
        <f>K81+K82</f>
        <v>0</v>
      </c>
      <c r="L83" s="489" t="e">
        <f t="shared" si="10"/>
        <v>#DIV/0!</v>
      </c>
      <c r="M83" s="146"/>
      <c r="N83" s="490">
        <f>N81+N82</f>
        <v>0</v>
      </c>
    </row>
    <row r="84" spans="1:14" ht="13.5" thickTop="1" x14ac:dyDescent="0.2">
      <c r="A84" s="481"/>
      <c r="B84" s="482"/>
      <c r="C84" s="355"/>
      <c r="D84" s="356"/>
      <c r="E84" s="356"/>
      <c r="F84" s="356"/>
      <c r="G84" s="483"/>
      <c r="H84" s="356"/>
      <c r="I84" s="483"/>
      <c r="J84" s="152"/>
      <c r="K84" s="356"/>
      <c r="L84" s="356"/>
      <c r="M84" s="152"/>
      <c r="N84" s="356"/>
    </row>
    <row r="85" spans="1:14" x14ac:dyDescent="0.2">
      <c r="A85" s="173" t="s">
        <v>204</v>
      </c>
      <c r="B85" s="174"/>
      <c r="C85" s="180"/>
      <c r="D85" s="352"/>
      <c r="E85" s="180"/>
      <c r="F85" s="352"/>
      <c r="G85" s="458"/>
      <c r="H85" s="471"/>
      <c r="I85" s="459"/>
      <c r="J85" s="152"/>
      <c r="K85" s="422"/>
      <c r="L85" s="422"/>
      <c r="M85" s="152"/>
      <c r="N85" s="429"/>
    </row>
    <row r="86" spans="1:14" x14ac:dyDescent="0.2">
      <c r="A86" s="145" t="s">
        <v>304</v>
      </c>
      <c r="B86" s="148"/>
      <c r="C86" s="355"/>
      <c r="D86" s="356"/>
      <c r="E86" s="460"/>
      <c r="F86" s="356"/>
      <c r="G86" s="441"/>
      <c r="H86" s="416"/>
      <c r="I86" s="442"/>
      <c r="J86" s="152"/>
      <c r="K86" s="456"/>
      <c r="L86" s="456"/>
      <c r="M86" s="152"/>
      <c r="N86" s="457"/>
    </row>
    <row r="87" spans="1:14" x14ac:dyDescent="0.2">
      <c r="A87" s="147" t="s">
        <v>305</v>
      </c>
      <c r="B87" s="148" t="s">
        <v>142</v>
      </c>
      <c r="C87" s="355" t="e">
        <f>' Budget'!#REF!</f>
        <v>#REF!</v>
      </c>
      <c r="D87" s="356"/>
      <c r="E87" s="149" t="e">
        <f>H87-I87</f>
        <v>#REF!</v>
      </c>
      <c r="F87" s="356"/>
      <c r="G87" s="441" t="e">
        <f>(E87/C87)*100</f>
        <v>#REF!</v>
      </c>
      <c r="H87" s="414" t="e">
        <f>GETPIVOTDATA("Sum of Total",'Pivot Tables'!$B$7:$C$71,"bud Cat",B87)</f>
        <v>#REF!</v>
      </c>
      <c r="I87" s="442" t="e">
        <f>GETPIVOTDATA("Sum of VAT",'Pivot Tables'!$E$7:$F$67,"bud Cat", B87)</f>
        <v>#REF!</v>
      </c>
      <c r="J87" s="152"/>
      <c r="K87" s="423">
        <v>0</v>
      </c>
      <c r="L87" s="423" t="e">
        <f t="shared" si="10"/>
        <v>#REF!</v>
      </c>
      <c r="M87" s="152"/>
      <c r="N87" s="430">
        <v>0</v>
      </c>
    </row>
    <row r="88" spans="1:14" x14ac:dyDescent="0.2">
      <c r="A88" s="147" t="s">
        <v>206</v>
      </c>
      <c r="B88" s="148" t="s">
        <v>143</v>
      </c>
      <c r="C88" s="355" t="e">
        <f>' Budget'!#REF!</f>
        <v>#REF!</v>
      </c>
      <c r="D88" s="356"/>
      <c r="E88" s="149" t="e">
        <f>H88-I88</f>
        <v>#REF!</v>
      </c>
      <c r="F88" s="356"/>
      <c r="G88" s="441" t="e">
        <f>(E88/C88)*100</f>
        <v>#REF!</v>
      </c>
      <c r="H88" s="414" t="e">
        <f>GETPIVOTDATA("Sum of Total",'Pivot Tables'!$B$7:$C$71,"bud Cat",B88)</f>
        <v>#REF!</v>
      </c>
      <c r="I88" s="442" t="e">
        <f>GETPIVOTDATA("Sum of VAT",'Pivot Tables'!$E$7:$F$67,"bud Cat", B88)</f>
        <v>#REF!</v>
      </c>
      <c r="J88" s="152"/>
      <c r="K88" s="423">
        <v>0</v>
      </c>
      <c r="L88" s="423" t="e">
        <f t="shared" si="10"/>
        <v>#REF!</v>
      </c>
      <c r="M88" s="152"/>
      <c r="N88" s="430"/>
    </row>
    <row r="89" spans="1:14" ht="13.5" thickBot="1" x14ac:dyDescent="0.25">
      <c r="A89" s="437" t="s">
        <v>324</v>
      </c>
      <c r="B89" s="153"/>
      <c r="C89" s="155" t="e">
        <f>SUM(C87:C88)</f>
        <v>#REF!</v>
      </c>
      <c r="D89" s="154"/>
      <c r="E89" s="154" t="e">
        <f>SUM(E87:E88)</f>
        <v>#REF!</v>
      </c>
      <c r="F89" s="154"/>
      <c r="G89" s="446" t="e">
        <f>(E89/C89)*100</f>
        <v>#REF!</v>
      </c>
      <c r="H89" s="413" t="e">
        <f>SUM(H87:H88)</f>
        <v>#REF!</v>
      </c>
      <c r="I89" s="447"/>
      <c r="J89" s="152"/>
      <c r="K89" s="420">
        <f>SUM(K87:K88)</f>
        <v>0</v>
      </c>
      <c r="L89" s="420" t="e">
        <f t="shared" si="10"/>
        <v>#REF!</v>
      </c>
      <c r="M89" s="152"/>
      <c r="N89" s="427">
        <f>SUM(N87:N88)</f>
        <v>0</v>
      </c>
    </row>
    <row r="90" spans="1:14" ht="13.5" thickTop="1" x14ac:dyDescent="0.2">
      <c r="A90" s="145" t="s">
        <v>207</v>
      </c>
      <c r="B90" s="148"/>
      <c r="C90" s="150"/>
      <c r="D90" s="152"/>
      <c r="E90" s="146"/>
      <c r="F90" s="152"/>
      <c r="G90" s="441"/>
      <c r="H90" s="448"/>
      <c r="I90" s="442"/>
      <c r="J90" s="152"/>
      <c r="K90" s="449">
        <v>0</v>
      </c>
      <c r="L90" s="449"/>
      <c r="M90" s="152"/>
      <c r="N90" s="431"/>
    </row>
    <row r="91" spans="1:14" x14ac:dyDescent="0.2">
      <c r="A91" s="147" t="s">
        <v>305</v>
      </c>
      <c r="B91" s="148" t="s">
        <v>146</v>
      </c>
      <c r="C91" s="150" t="e">
        <f>' Budget'!#REF!</f>
        <v>#REF!</v>
      </c>
      <c r="D91" s="152"/>
      <c r="E91" s="149" t="e">
        <f>H91-I91</f>
        <v>#REF!</v>
      </c>
      <c r="F91" s="152"/>
      <c r="G91" s="441" t="e">
        <f>(E91/C91)*100</f>
        <v>#REF!</v>
      </c>
      <c r="H91" s="414" t="e">
        <f>GETPIVOTDATA("Sum of Total",'Pivot Tables'!$B$7:$C$71,"bud Cat",B91)</f>
        <v>#REF!</v>
      </c>
      <c r="I91" s="442" t="e">
        <f>GETPIVOTDATA("Sum of VAT",'Pivot Tables'!$E$7:$F$67,"bud Cat", B91)</f>
        <v>#REF!</v>
      </c>
      <c r="J91" s="152"/>
      <c r="K91" s="423">
        <v>0</v>
      </c>
      <c r="L91" s="423" t="e">
        <f t="shared" si="10"/>
        <v>#REF!</v>
      </c>
      <c r="M91" s="152"/>
      <c r="N91" s="430">
        <v>0</v>
      </c>
    </row>
    <row r="92" spans="1:14" x14ac:dyDescent="0.2">
      <c r="A92" s="147" t="s">
        <v>208</v>
      </c>
      <c r="B92" s="148" t="s">
        <v>147</v>
      </c>
      <c r="C92" s="150" t="e">
        <f>' Budget'!#REF!</f>
        <v>#REF!</v>
      </c>
      <c r="D92" s="152"/>
      <c r="E92" s="443" t="e">
        <f>H92-I92</f>
        <v>#REF!</v>
      </c>
      <c r="F92" s="152"/>
      <c r="G92" s="441" t="e">
        <f>(E92/C92)*100</f>
        <v>#REF!</v>
      </c>
      <c r="H92" s="414" t="e">
        <f>GETPIVOTDATA("Sum of Total",'Pivot Tables'!$B$7:$C$71,"bud Cat",B92)</f>
        <v>#REF!</v>
      </c>
      <c r="I92" s="442" t="e">
        <f>GETPIVOTDATA("Sum of VAT",'Pivot Tables'!$E$7:$F$67,"bud Cat", B92)</f>
        <v>#REF!</v>
      </c>
      <c r="J92" s="152"/>
      <c r="K92" s="444">
        <v>0</v>
      </c>
      <c r="L92" s="444" t="e">
        <f t="shared" si="10"/>
        <v>#REF!</v>
      </c>
      <c r="M92" s="152"/>
      <c r="N92" s="445">
        <v>0</v>
      </c>
    </row>
    <row r="93" spans="1:14" ht="13.5" thickBot="1" x14ac:dyDescent="0.25">
      <c r="A93" s="437" t="s">
        <v>209</v>
      </c>
      <c r="B93" s="153"/>
      <c r="C93" s="155" t="e">
        <f>SUM(C91:C92)</f>
        <v>#REF!</v>
      </c>
      <c r="D93" s="154"/>
      <c r="E93" s="154" t="e">
        <f>SUM(E91:E92)</f>
        <v>#REF!</v>
      </c>
      <c r="F93" s="154"/>
      <c r="G93" s="446" t="e">
        <f>(E93/C93)*100</f>
        <v>#REF!</v>
      </c>
      <c r="H93" s="413" t="e">
        <f>SUM(H91:H92)</f>
        <v>#REF!</v>
      </c>
      <c r="I93" s="447"/>
      <c r="J93" s="152"/>
      <c r="K93" s="420">
        <f>SUM(K91:K92)</f>
        <v>0</v>
      </c>
      <c r="L93" s="420" t="e">
        <f t="shared" si="10"/>
        <v>#REF!</v>
      </c>
      <c r="M93" s="152"/>
      <c r="N93" s="427">
        <f>SUM(N91:N92)</f>
        <v>0</v>
      </c>
    </row>
    <row r="94" spans="1:14" ht="13.5" thickTop="1" x14ac:dyDescent="0.2">
      <c r="A94" s="185" t="s">
        <v>306</v>
      </c>
      <c r="B94" s="171"/>
      <c r="C94" s="150"/>
      <c r="D94" s="152"/>
      <c r="E94" s="146"/>
      <c r="F94" s="152"/>
      <c r="G94" s="441"/>
      <c r="H94" s="448"/>
      <c r="I94" s="442"/>
      <c r="J94" s="152"/>
      <c r="K94" s="449">
        <v>0</v>
      </c>
      <c r="L94" s="449"/>
      <c r="M94" s="152"/>
      <c r="N94" s="431"/>
    </row>
    <row r="95" spans="1:14" x14ac:dyDescent="0.2">
      <c r="A95" s="147" t="s">
        <v>305</v>
      </c>
      <c r="B95" s="148" t="s">
        <v>307</v>
      </c>
      <c r="C95" s="150">
        <f>' Budget'!D78</f>
        <v>18504</v>
      </c>
      <c r="D95" s="152"/>
      <c r="E95" s="149" t="e">
        <f>H95-I95</f>
        <v>#REF!</v>
      </c>
      <c r="F95" s="152"/>
      <c r="G95" s="441" t="e">
        <f>(E95/C95)*100</f>
        <v>#REF!</v>
      </c>
      <c r="H95" s="414" t="e">
        <f>GETPIVOTDATA("Sum of Total",'Pivot Tables'!$B$7:$C$71,"bud Cat",B95)</f>
        <v>#REF!</v>
      </c>
      <c r="I95" s="442" t="e">
        <f>GETPIVOTDATA("Sum of VAT",'Pivot Tables'!$E$7:$F$67,"bud Cat", B95)</f>
        <v>#REF!</v>
      </c>
      <c r="J95" s="152"/>
      <c r="K95" s="423">
        <v>0</v>
      </c>
      <c r="L95" s="423">
        <f t="shared" si="10"/>
        <v>0</v>
      </c>
      <c r="M95" s="152"/>
      <c r="N95" s="430">
        <v>0</v>
      </c>
    </row>
    <row r="96" spans="1:14" x14ac:dyDescent="0.2">
      <c r="A96" s="147" t="s">
        <v>9</v>
      </c>
      <c r="B96" s="148" t="s">
        <v>308</v>
      </c>
      <c r="C96" s="150">
        <f>' Budget'!D79</f>
        <v>3525</v>
      </c>
      <c r="D96" s="152"/>
      <c r="E96" s="443" t="e">
        <f>H96-I96</f>
        <v>#REF!</v>
      </c>
      <c r="F96" s="152"/>
      <c r="G96" s="441" t="e">
        <f>(E96/C96)*100</f>
        <v>#REF!</v>
      </c>
      <c r="H96" s="414" t="e">
        <f>GETPIVOTDATA("Sum of Total",'Pivot Tables'!$B$7:$C$71,"bud Cat",B96)</f>
        <v>#REF!</v>
      </c>
      <c r="I96" s="442" t="e">
        <f>GETPIVOTDATA("Sum of VAT",'Pivot Tables'!$E$7:$F$67,"bud Cat", B96)</f>
        <v>#REF!</v>
      </c>
      <c r="J96" s="152"/>
      <c r="K96" s="444">
        <v>0</v>
      </c>
      <c r="L96" s="444">
        <f t="shared" si="10"/>
        <v>0</v>
      </c>
      <c r="M96" s="152"/>
      <c r="N96" s="445">
        <v>0</v>
      </c>
    </row>
    <row r="97" spans="1:14" ht="13.5" thickBot="1" x14ac:dyDescent="0.25">
      <c r="A97" s="437" t="s">
        <v>309</v>
      </c>
      <c r="B97" s="153"/>
      <c r="C97" s="155">
        <f>SUM(C95:C96)</f>
        <v>22029</v>
      </c>
      <c r="D97" s="153"/>
      <c r="E97" s="154" t="e">
        <f>SUM(E95:E96)</f>
        <v>#REF!</v>
      </c>
      <c r="F97" s="153"/>
      <c r="G97" s="446" t="e">
        <f>(E97/C97)*100</f>
        <v>#REF!</v>
      </c>
      <c r="H97" s="413" t="e">
        <f>SUM(H95:H96)</f>
        <v>#REF!</v>
      </c>
      <c r="I97" s="447"/>
      <c r="J97" s="152"/>
      <c r="K97" s="420">
        <v>0</v>
      </c>
      <c r="L97" s="420">
        <f t="shared" si="10"/>
        <v>0</v>
      </c>
      <c r="M97" s="152"/>
      <c r="N97" s="427">
        <f>SUM(N95:N96)</f>
        <v>0</v>
      </c>
    </row>
    <row r="98" spans="1:14" ht="14.25" thickTop="1" thickBot="1" x14ac:dyDescent="0.25">
      <c r="A98" s="184" t="s">
        <v>423</v>
      </c>
      <c r="B98" s="153" t="s">
        <v>336</v>
      </c>
      <c r="C98" s="155" t="e">
        <f>' Budget'!#REF!</f>
        <v>#REF!</v>
      </c>
      <c r="D98" s="152"/>
      <c r="E98" s="461" t="e">
        <f>H98-I98</f>
        <v>#REF!</v>
      </c>
      <c r="F98" s="462"/>
      <c r="G98" s="446" t="e">
        <f>(E98/C98)*100</f>
        <v>#REF!</v>
      </c>
      <c r="H98" s="414" t="e">
        <f>GETPIVOTDATA("Sum of Total",'Pivot Tables'!$B$7:$C$71,"bud Cat",B98)</f>
        <v>#REF!</v>
      </c>
      <c r="I98" s="447" t="e">
        <f>GETPIVOTDATA("Sum of VAT",'Pivot Tables'!$E$7:$F$67,"bud Cat", B98)</f>
        <v>#REF!</v>
      </c>
      <c r="J98" s="152"/>
      <c r="K98" s="420">
        <v>0</v>
      </c>
      <c r="L98" s="421" t="e">
        <f t="shared" si="10"/>
        <v>#REF!</v>
      </c>
      <c r="M98" s="152"/>
      <c r="N98" s="427">
        <f>'[2] Budget'!O100</f>
        <v>0</v>
      </c>
    </row>
    <row r="99" spans="1:14" ht="14.25" thickTop="1" thickBot="1" x14ac:dyDescent="0.25">
      <c r="A99" s="435" t="s">
        <v>150</v>
      </c>
      <c r="B99" s="368"/>
      <c r="C99" s="155" t="e">
        <f>C89+C93+C97+C98</f>
        <v>#REF!</v>
      </c>
      <c r="D99" s="350"/>
      <c r="E99" s="463" t="e">
        <f>E89+E93+E97+E98</f>
        <v>#REF!</v>
      </c>
      <c r="F99" s="350"/>
      <c r="G99" s="454" t="e">
        <f>(E99/C99)*100</f>
        <v>#REF!</v>
      </c>
      <c r="H99" s="470" t="e">
        <f>H98+H97+H93+H89</f>
        <v>#REF!</v>
      </c>
      <c r="I99" s="447"/>
      <c r="J99" s="152"/>
      <c r="K99" s="420">
        <f>K89+K93+K97+K98</f>
        <v>0</v>
      </c>
      <c r="L99" s="464" t="e">
        <f t="shared" si="10"/>
        <v>#REF!</v>
      </c>
      <c r="M99" s="152"/>
      <c r="N99" s="427">
        <f>N89+N93+N97+N98</f>
        <v>0</v>
      </c>
    </row>
    <row r="100" spans="1:14" ht="13.5" thickTop="1" x14ac:dyDescent="0.2">
      <c r="A100" s="479"/>
      <c r="B100" s="363"/>
      <c r="C100" s="364"/>
      <c r="D100" s="364"/>
      <c r="E100" s="364"/>
      <c r="F100" s="364"/>
      <c r="G100" s="477"/>
      <c r="H100" s="160"/>
      <c r="I100" s="477"/>
      <c r="J100" s="152"/>
      <c r="K100" s="364"/>
      <c r="L100" s="364"/>
      <c r="M100" s="152"/>
      <c r="N100" s="364"/>
    </row>
    <row r="101" spans="1:14" x14ac:dyDescent="0.2">
      <c r="A101" s="182" t="s">
        <v>407</v>
      </c>
      <c r="B101" s="183"/>
      <c r="C101" s="175"/>
      <c r="D101" s="175"/>
      <c r="E101" s="175"/>
      <c r="F101" s="175"/>
      <c r="G101" s="458"/>
      <c r="H101" s="472"/>
      <c r="I101" s="459"/>
      <c r="J101" s="152"/>
      <c r="K101" s="465"/>
      <c r="L101" s="465"/>
      <c r="M101" s="152"/>
      <c r="N101" s="466"/>
    </row>
    <row r="102" spans="1:14" x14ac:dyDescent="0.2">
      <c r="A102" s="147" t="s">
        <v>19</v>
      </c>
      <c r="B102" s="148" t="s">
        <v>236</v>
      </c>
      <c r="C102" s="150">
        <f>' Budget'!D85</f>
        <v>25562</v>
      </c>
      <c r="D102" s="152"/>
      <c r="E102" s="149">
        <f>GETPIVOTDATA("Sum of Total",'Pivot Tables'!$L$7:$M$15,"Category",B102)</f>
        <v>0</v>
      </c>
      <c r="F102" s="152"/>
      <c r="G102" s="441">
        <f t="shared" ref="G102:G107" si="11">(E102/C102)*100</f>
        <v>0</v>
      </c>
      <c r="H102" s="414"/>
      <c r="I102" s="442"/>
      <c r="J102" s="152"/>
      <c r="K102" s="423">
        <v>0</v>
      </c>
      <c r="L102" s="423">
        <f t="shared" si="10"/>
        <v>0</v>
      </c>
      <c r="M102" s="152"/>
      <c r="N102" s="430">
        <v>0</v>
      </c>
    </row>
    <row r="103" spans="1:14" x14ac:dyDescent="0.2">
      <c r="A103" s="147" t="s">
        <v>213</v>
      </c>
      <c r="B103" s="148" t="s">
        <v>237</v>
      </c>
      <c r="C103" s="150">
        <f>' Budget'!D86</f>
        <v>0</v>
      </c>
      <c r="D103" s="152"/>
      <c r="E103" s="149" t="e">
        <f>GETPIVOTDATA("Sum of Total",'Pivot Tables'!$L$7:$M$15,"Category",B103)</f>
        <v>#REF!</v>
      </c>
      <c r="F103" s="152"/>
      <c r="G103" s="441" t="e">
        <f t="shared" si="11"/>
        <v>#REF!</v>
      </c>
      <c r="H103" s="414"/>
      <c r="I103" s="442"/>
      <c r="J103" s="152"/>
      <c r="K103" s="423">
        <v>0</v>
      </c>
      <c r="L103" s="423" t="e">
        <f t="shared" si="10"/>
        <v>#DIV/0!</v>
      </c>
      <c r="M103" s="152"/>
      <c r="N103" s="430">
        <v>0</v>
      </c>
    </row>
    <row r="104" spans="1:14" x14ac:dyDescent="0.2">
      <c r="A104" s="147" t="s">
        <v>212</v>
      </c>
      <c r="B104" s="148" t="s">
        <v>238</v>
      </c>
      <c r="C104" s="150">
        <f>' Budget'!D87</f>
        <v>0</v>
      </c>
      <c r="D104" s="152"/>
      <c r="E104" s="149" t="e">
        <f>GETPIVOTDATA("Sum of Total",'Pivot Tables'!$L$7:$M$15,"Category",B104)</f>
        <v>#REF!</v>
      </c>
      <c r="F104" s="152"/>
      <c r="G104" s="441" t="e">
        <f t="shared" si="11"/>
        <v>#REF!</v>
      </c>
      <c r="H104" s="414"/>
      <c r="I104" s="442"/>
      <c r="J104" s="152"/>
      <c r="K104" s="423">
        <v>0</v>
      </c>
      <c r="L104" s="423" t="e">
        <f t="shared" si="10"/>
        <v>#DIV/0!</v>
      </c>
      <c r="M104" s="152"/>
      <c r="N104" s="430">
        <v>0</v>
      </c>
    </row>
    <row r="105" spans="1:14" x14ac:dyDescent="0.2">
      <c r="A105" s="147" t="s">
        <v>10</v>
      </c>
      <c r="B105" s="148" t="s">
        <v>239</v>
      </c>
      <c r="C105" s="150">
        <f>' Budget'!D88</f>
        <v>0</v>
      </c>
      <c r="D105" s="152"/>
      <c r="E105" s="149" t="e">
        <f>GETPIVOTDATA("Sum of Total",'Pivot Tables'!$L$7:$M$15,"Category",B105)</f>
        <v>#REF!</v>
      </c>
      <c r="F105" s="152"/>
      <c r="G105" s="441" t="e">
        <f t="shared" si="11"/>
        <v>#REF!</v>
      </c>
      <c r="H105" s="414"/>
      <c r="I105" s="442"/>
      <c r="J105" s="152"/>
      <c r="K105" s="423">
        <v>0</v>
      </c>
      <c r="L105" s="423" t="e">
        <f t="shared" si="10"/>
        <v>#DIV/0!</v>
      </c>
      <c r="M105" s="152"/>
      <c r="N105" s="430">
        <v>0</v>
      </c>
    </row>
    <row r="106" spans="1:14" x14ac:dyDescent="0.2">
      <c r="A106" s="147" t="s">
        <v>242</v>
      </c>
      <c r="B106" s="148" t="s">
        <v>240</v>
      </c>
      <c r="C106" s="150">
        <f>' Budget'!D89</f>
        <v>0</v>
      </c>
      <c r="D106" s="152"/>
      <c r="E106" s="149" t="e">
        <f>GETPIVOTDATA("Sum of Total",'Pivot Tables'!$L$7:$M$15,"Category",B106)</f>
        <v>#REF!</v>
      </c>
      <c r="F106" s="152"/>
      <c r="G106" s="441" t="e">
        <f t="shared" si="11"/>
        <v>#REF!</v>
      </c>
      <c r="H106" s="414"/>
      <c r="I106" s="442"/>
      <c r="J106" s="152"/>
      <c r="K106" s="423">
        <v>0</v>
      </c>
      <c r="L106" s="423" t="e">
        <f t="shared" si="10"/>
        <v>#DIV/0!</v>
      </c>
      <c r="M106" s="152"/>
      <c r="N106" s="430">
        <v>0</v>
      </c>
    </row>
    <row r="107" spans="1:14" ht="13.5" thickBot="1" x14ac:dyDescent="0.25">
      <c r="A107" s="433" t="s">
        <v>408</v>
      </c>
      <c r="B107" s="153"/>
      <c r="C107" s="155">
        <f>C83</f>
        <v>0</v>
      </c>
      <c r="D107" s="154"/>
      <c r="E107" s="154" t="e">
        <f>SUM(E102:E106)</f>
        <v>#REF!</v>
      </c>
      <c r="F107" s="154"/>
      <c r="G107" s="446" t="e">
        <f t="shared" si="11"/>
        <v>#REF!</v>
      </c>
      <c r="H107" s="473"/>
      <c r="I107" s="447"/>
      <c r="J107" s="484"/>
      <c r="K107" s="420">
        <f>SUM(K102:K106)</f>
        <v>0</v>
      </c>
      <c r="L107" s="420" t="e">
        <f t="shared" si="10"/>
        <v>#DIV/0!</v>
      </c>
      <c r="M107" s="146"/>
      <c r="N107" s="427">
        <f>N83</f>
        <v>0</v>
      </c>
    </row>
    <row r="108" spans="1:14" ht="14.25" thickTop="1" thickBot="1" x14ac:dyDescent="0.25">
      <c r="A108" s="478"/>
      <c r="B108" s="365"/>
      <c r="C108" s="366"/>
      <c r="D108" s="366"/>
      <c r="E108" s="366"/>
      <c r="F108" s="366"/>
      <c r="G108" s="475"/>
      <c r="H108" s="152"/>
      <c r="I108" s="475"/>
      <c r="J108" s="152"/>
      <c r="K108" s="366"/>
      <c r="L108" s="366"/>
      <c r="M108" s="152"/>
      <c r="N108" s="366"/>
    </row>
    <row r="109" spans="1:14" ht="14.25" thickTop="1" thickBot="1" x14ac:dyDescent="0.25">
      <c r="A109" s="348" t="s">
        <v>405</v>
      </c>
      <c r="B109" s="353"/>
      <c r="C109" s="350"/>
      <c r="D109" s="354"/>
      <c r="E109" s="350"/>
      <c r="F109" s="354"/>
      <c r="G109" s="467"/>
      <c r="H109" s="474"/>
      <c r="I109" s="468"/>
      <c r="J109" s="152"/>
      <c r="K109" s="421"/>
      <c r="L109" s="421"/>
      <c r="M109" s="152"/>
      <c r="N109" s="428"/>
    </row>
    <row r="110" spans="1:14" ht="13.5" thickTop="1" x14ac:dyDescent="0.2">
      <c r="A110" s="156" t="s">
        <v>406</v>
      </c>
      <c r="B110" s="148"/>
      <c r="C110" s="150">
        <f>' Budget'!D94</f>
        <v>1444</v>
      </c>
      <c r="D110" s="152"/>
      <c r="E110" s="149">
        <f>E82</f>
        <v>0</v>
      </c>
      <c r="F110" s="152"/>
      <c r="G110" s="441"/>
      <c r="H110" s="414"/>
      <c r="I110" s="442"/>
      <c r="J110" s="152"/>
      <c r="K110" s="423">
        <f>C110</f>
        <v>1444</v>
      </c>
      <c r="L110" s="423">
        <f t="shared" si="10"/>
        <v>100</v>
      </c>
      <c r="M110" s="152"/>
      <c r="N110" s="430">
        <f>N82</f>
        <v>0</v>
      </c>
    </row>
    <row r="111" spans="1:14" x14ac:dyDescent="0.2">
      <c r="A111" s="156" t="s">
        <v>404</v>
      </c>
      <c r="B111" s="148"/>
      <c r="C111" s="150">
        <f>' Budget'!D95</f>
        <v>24118</v>
      </c>
      <c r="D111" s="152"/>
      <c r="E111" s="149">
        <f>C111</f>
        <v>24118</v>
      </c>
      <c r="F111" s="152"/>
      <c r="G111" s="441"/>
      <c r="H111" s="448"/>
      <c r="I111" s="442"/>
      <c r="J111" s="152"/>
      <c r="K111" s="423">
        <f>C111</f>
        <v>24118</v>
      </c>
      <c r="L111" s="449"/>
      <c r="M111" s="152"/>
      <c r="N111" s="431">
        <v>0</v>
      </c>
    </row>
    <row r="112" spans="1:14" x14ac:dyDescent="0.2">
      <c r="A112" s="151" t="s">
        <v>403</v>
      </c>
      <c r="B112" s="432"/>
      <c r="C112" s="150">
        <f>' Budget'!D97</f>
        <v>0</v>
      </c>
      <c r="D112" s="152"/>
      <c r="E112" s="149">
        <f>C112</f>
        <v>0</v>
      </c>
      <c r="F112" s="152"/>
      <c r="G112" s="441"/>
      <c r="H112" s="414"/>
      <c r="I112" s="442"/>
      <c r="J112" s="152"/>
      <c r="K112" s="423">
        <f>C112</f>
        <v>0</v>
      </c>
      <c r="L112" s="449"/>
      <c r="M112" s="152"/>
      <c r="N112" s="430">
        <v>0</v>
      </c>
    </row>
    <row r="113" spans="1:14" ht="13.5" thickBot="1" x14ac:dyDescent="0.25">
      <c r="A113" s="434" t="s">
        <v>402</v>
      </c>
      <c r="B113" s="153"/>
      <c r="C113" s="155">
        <f>SUM(C110:C112)</f>
        <v>25562</v>
      </c>
      <c r="D113" s="154"/>
      <c r="E113" s="154">
        <f>E110+E111+E112</f>
        <v>24118</v>
      </c>
      <c r="F113" s="154"/>
      <c r="G113" s="446"/>
      <c r="H113" s="413"/>
      <c r="I113" s="447"/>
      <c r="J113" s="152"/>
      <c r="K113" s="420">
        <f>SUM(K110:K112)</f>
        <v>25562</v>
      </c>
      <c r="L113" s="420">
        <f t="shared" si="10"/>
        <v>100</v>
      </c>
      <c r="M113" s="152"/>
      <c r="N113" s="427">
        <f>SUM(N110:N112)</f>
        <v>0</v>
      </c>
    </row>
    <row r="114" spans="1:14" ht="14.25" thickTop="1" thickBot="1" x14ac:dyDescent="0.25">
      <c r="A114" s="478"/>
      <c r="B114" s="169"/>
      <c r="C114" s="367"/>
      <c r="D114" s="367"/>
      <c r="E114" s="367"/>
      <c r="F114" s="367"/>
      <c r="G114" s="475"/>
      <c r="H114" s="480"/>
      <c r="I114" s="475"/>
      <c r="J114" s="476"/>
      <c r="K114" s="366"/>
      <c r="L114" s="366"/>
      <c r="M114" s="476"/>
      <c r="N114" s="366"/>
    </row>
    <row r="115" spans="1:14" ht="14.25" thickTop="1" thickBot="1" x14ac:dyDescent="0.25">
      <c r="A115" s="438" t="s">
        <v>410</v>
      </c>
      <c r="B115" s="349"/>
      <c r="C115" s="369" t="e">
        <f>C107+C111-C81-C99+C112</f>
        <v>#REF!</v>
      </c>
      <c r="D115" s="349"/>
      <c r="E115" s="350" t="e">
        <f>E107+E111-E81-E99+E112</f>
        <v>#REF!</v>
      </c>
      <c r="F115" s="349"/>
      <c r="G115" s="469" t="e">
        <f>(E115/C115)*100</f>
        <v>#REF!</v>
      </c>
      <c r="H115" s="415"/>
      <c r="I115" s="468"/>
      <c r="J115" s="365"/>
      <c r="K115" s="421">
        <f>K107+K111-K81-K99</f>
        <v>24118</v>
      </c>
      <c r="L115" s="421" t="e">
        <f t="shared" si="10"/>
        <v>#REF!</v>
      </c>
      <c r="M115" s="365"/>
      <c r="N115" s="439">
        <f>N107+N111-N81-N99+N112</f>
        <v>0</v>
      </c>
    </row>
    <row r="116" spans="1:14" ht="13.5" thickTop="1" x14ac:dyDescent="0.2">
      <c r="A116" s="94"/>
      <c r="B116" s="94"/>
      <c r="C116" s="94"/>
    </row>
  </sheetData>
  <pageMargins left="0.7" right="0.7" top="0.75" bottom="0.75" header="0.3" footer="0.3"/>
  <pageSetup paperSize="9" scale="91" fitToHeight="2" orientation="portrait" horizontalDpi="4294967293" r:id="rId1"/>
  <headerFooter alignWithMargins="0"/>
  <rowBreaks count="1" manualBreakCount="1">
    <brk id="58"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indexed="61"/>
  </sheetPr>
  <dimension ref="A1:Q55"/>
  <sheetViews>
    <sheetView workbookViewId="0">
      <selection activeCell="J2" sqref="J2"/>
    </sheetView>
  </sheetViews>
  <sheetFormatPr defaultRowHeight="12.75" x14ac:dyDescent="0.2"/>
  <cols>
    <col min="1" max="1" width="10.28515625" bestFit="1" customWidth="1"/>
    <col min="7" max="7" width="10.28515625" customWidth="1"/>
    <col min="9" max="9" width="11.140625" customWidth="1"/>
  </cols>
  <sheetData>
    <row r="1" spans="1:17" ht="20.25" x14ac:dyDescent="0.3">
      <c r="A1" s="1"/>
      <c r="B1" s="1"/>
      <c r="C1" s="1"/>
      <c r="D1" s="1"/>
      <c r="E1" s="58" t="s">
        <v>434</v>
      </c>
      <c r="F1" s="1"/>
      <c r="G1" s="1"/>
      <c r="H1" s="1"/>
      <c r="I1" s="1"/>
      <c r="J1" s="1"/>
      <c r="K1" s="1"/>
    </row>
    <row r="2" spans="1:17" x14ac:dyDescent="0.2">
      <c r="A2" s="1"/>
      <c r="B2" s="1"/>
      <c r="C2" s="1"/>
      <c r="D2" s="1"/>
      <c r="E2" s="1"/>
      <c r="F2" s="1"/>
      <c r="G2" s="1"/>
      <c r="H2" s="1"/>
      <c r="I2" s="1"/>
      <c r="J2" s="1"/>
      <c r="K2" s="1"/>
    </row>
    <row r="3" spans="1:17" ht="15.75" x14ac:dyDescent="0.25">
      <c r="A3" s="1"/>
      <c r="B3" s="1"/>
      <c r="C3" s="1"/>
      <c r="D3" s="1"/>
      <c r="E3" s="2" t="s">
        <v>453</v>
      </c>
      <c r="F3" s="1"/>
      <c r="G3" s="1"/>
      <c r="H3" s="1"/>
      <c r="I3" s="1"/>
      <c r="J3" s="1"/>
      <c r="K3" s="1"/>
    </row>
    <row r="4" spans="1:17" x14ac:dyDescent="0.2">
      <c r="A4" s="1"/>
      <c r="B4" s="1"/>
      <c r="C4" s="1"/>
      <c r="D4" s="1"/>
      <c r="E4" s="12" t="s">
        <v>43</v>
      </c>
      <c r="F4" s="1"/>
      <c r="G4" s="1"/>
      <c r="H4" s="1"/>
      <c r="I4" s="1"/>
      <c r="J4" s="1"/>
      <c r="K4" s="1"/>
    </row>
    <row r="5" spans="1:17" x14ac:dyDescent="0.2">
      <c r="A5" s="41" t="s">
        <v>44</v>
      </c>
      <c r="B5" s="43"/>
      <c r="C5" s="43"/>
      <c r="D5" s="43"/>
      <c r="E5" s="43"/>
      <c r="F5" s="43"/>
      <c r="G5" s="1"/>
      <c r="H5" s="59" t="s">
        <v>45</v>
      </c>
      <c r="I5" s="12" t="s">
        <v>46</v>
      </c>
      <c r="J5" s="1"/>
      <c r="K5" s="1"/>
    </row>
    <row r="6" spans="1:17" x14ac:dyDescent="0.2">
      <c r="A6" s="57" t="s">
        <v>30</v>
      </c>
      <c r="B6" s="43" t="s">
        <v>47</v>
      </c>
      <c r="C6" s="41" t="s">
        <v>29</v>
      </c>
      <c r="D6" s="43"/>
      <c r="E6" s="43"/>
      <c r="F6" s="43"/>
      <c r="G6" s="1"/>
      <c r="H6" s="59" t="s">
        <v>48</v>
      </c>
      <c r="I6" s="12" t="s">
        <v>48</v>
      </c>
      <c r="J6" s="1"/>
      <c r="K6" s="1"/>
    </row>
    <row r="7" spans="1:17" ht="14.25" x14ac:dyDescent="0.2">
      <c r="A7" s="1"/>
      <c r="B7" s="43"/>
      <c r="C7" s="41"/>
      <c r="D7" s="43"/>
      <c r="E7" s="43"/>
      <c r="F7" s="43"/>
      <c r="G7" s="1"/>
      <c r="H7" s="60"/>
      <c r="I7" s="1"/>
      <c r="J7" s="1"/>
      <c r="K7" s="1"/>
    </row>
    <row r="8" spans="1:17" ht="14.25" x14ac:dyDescent="0.2">
      <c r="A8" s="135">
        <v>69940</v>
      </c>
      <c r="B8" s="59">
        <v>2</v>
      </c>
      <c r="C8" s="41" t="s">
        <v>19</v>
      </c>
      <c r="D8" s="43"/>
      <c r="E8" s="43"/>
      <c r="F8" s="43"/>
      <c r="G8" s="27">
        <f>'Ledger Receipts'!D123</f>
        <v>26210</v>
      </c>
      <c r="H8" s="61">
        <f>G8/A8</f>
        <v>0.37474978553045468</v>
      </c>
      <c r="I8" s="62">
        <f>G8-A8</f>
        <v>-43730</v>
      </c>
      <c r="J8" s="1"/>
      <c r="K8" s="1"/>
    </row>
    <row r="9" spans="1:17" ht="14.25" x14ac:dyDescent="0.2">
      <c r="A9" s="67"/>
      <c r="B9" s="59"/>
      <c r="C9" s="43" t="s">
        <v>49</v>
      </c>
      <c r="D9" s="43"/>
      <c r="E9" s="43"/>
      <c r="F9" s="43"/>
      <c r="G9" s="27">
        <f>'Ledger Receipts'!E123</f>
        <v>42.86</v>
      </c>
      <c r="H9" s="61"/>
      <c r="I9" s="62"/>
      <c r="J9" s="1"/>
      <c r="K9" s="1"/>
    </row>
    <row r="10" spans="1:17" ht="14.25" x14ac:dyDescent="0.2">
      <c r="A10" s="67"/>
      <c r="B10" s="59"/>
      <c r="C10" s="43" t="s">
        <v>212</v>
      </c>
      <c r="D10" s="43"/>
      <c r="E10" s="43"/>
      <c r="F10" s="43"/>
      <c r="G10" s="27">
        <f>'Ledger Receipts'!F123</f>
        <v>7247</v>
      </c>
      <c r="H10" s="61"/>
      <c r="I10" s="62"/>
      <c r="J10" s="1"/>
      <c r="K10" s="1"/>
    </row>
    <row r="11" spans="1:17" ht="14.25" x14ac:dyDescent="0.2">
      <c r="A11" s="36"/>
      <c r="C11" s="43" t="s">
        <v>10</v>
      </c>
      <c r="D11" s="43"/>
      <c r="E11" s="43"/>
      <c r="G11" s="27">
        <f>'Ledger Receipts'!G123</f>
        <v>4208.93</v>
      </c>
      <c r="H11" s="64"/>
      <c r="J11" s="1"/>
      <c r="K11" s="1"/>
    </row>
    <row r="12" spans="1:17" ht="14.25" x14ac:dyDescent="0.2">
      <c r="A12" s="36"/>
      <c r="B12" s="59"/>
      <c r="C12" s="43" t="s">
        <v>50</v>
      </c>
      <c r="D12" s="43"/>
      <c r="E12" s="43"/>
      <c r="F12" s="43"/>
      <c r="G12" s="27">
        <f>'Ledger Receipts'!H123</f>
        <v>1045.26</v>
      </c>
      <c r="H12" s="64"/>
      <c r="J12" s="1"/>
      <c r="K12" s="1"/>
    </row>
    <row r="13" spans="1:17" ht="14.25" x14ac:dyDescent="0.2">
      <c r="A13" s="65">
        <v>2603.8200000000002</v>
      </c>
      <c r="B13" s="59">
        <v>3</v>
      </c>
      <c r="C13" s="41" t="s">
        <v>51</v>
      </c>
      <c r="D13" s="43"/>
      <c r="E13" s="43"/>
      <c r="F13" s="43"/>
      <c r="G13" s="136">
        <f>+SUM(G9:G12)</f>
        <v>12544.050000000001</v>
      </c>
      <c r="H13" s="61">
        <f>+G13/A13</f>
        <v>4.8175565131230274</v>
      </c>
      <c r="I13" s="62">
        <f>+G13-A13</f>
        <v>9940.2300000000014</v>
      </c>
      <c r="J13" s="1"/>
      <c r="K13" s="1"/>
    </row>
    <row r="14" spans="1:17" ht="14.25" x14ac:dyDescent="0.2">
      <c r="A14" s="82"/>
      <c r="B14" s="59"/>
      <c r="C14" s="41"/>
      <c r="D14" s="43"/>
      <c r="E14" s="43"/>
      <c r="F14" s="43"/>
      <c r="G14" s="83"/>
      <c r="H14" s="61"/>
      <c r="I14" s="62"/>
      <c r="J14" s="1"/>
      <c r="K14" s="1"/>
    </row>
    <row r="15" spans="1:17" ht="14.25" x14ac:dyDescent="0.2">
      <c r="A15" s="36"/>
      <c r="B15" s="59"/>
      <c r="C15" s="41" t="s">
        <v>33</v>
      </c>
      <c r="D15" s="43"/>
      <c r="E15" s="43"/>
      <c r="F15" s="43"/>
      <c r="G15" s="63"/>
      <c r="H15" s="64"/>
      <c r="J15" s="1"/>
      <c r="K15" s="1"/>
      <c r="M15" s="1"/>
      <c r="N15" s="1"/>
      <c r="O15" s="1"/>
      <c r="Q15" s="76"/>
    </row>
    <row r="16" spans="1:17" ht="14.25" x14ac:dyDescent="0.2">
      <c r="A16" s="65">
        <v>14766.01</v>
      </c>
      <c r="B16" s="59">
        <v>4</v>
      </c>
      <c r="C16" s="43" t="s">
        <v>57</v>
      </c>
      <c r="D16" s="43"/>
      <c r="E16" s="43"/>
      <c r="F16" s="43"/>
      <c r="G16" s="134">
        <f>'Cash book'!L197</f>
        <v>10914.15</v>
      </c>
      <c r="H16" s="61">
        <f>+G16/A16</f>
        <v>0.73914009268583725</v>
      </c>
      <c r="I16" s="62">
        <f>+G16-A16</f>
        <v>-3851.8600000000006</v>
      </c>
      <c r="J16" s="1"/>
      <c r="K16" s="1"/>
      <c r="M16" s="1"/>
      <c r="N16" s="1"/>
      <c r="O16" s="1"/>
      <c r="Q16" s="76"/>
    </row>
    <row r="17" spans="1:17" ht="14.25" x14ac:dyDescent="0.2">
      <c r="A17" s="82"/>
      <c r="B17" s="59"/>
      <c r="C17" s="43"/>
      <c r="D17" s="43"/>
      <c r="E17" s="43"/>
      <c r="F17" s="43"/>
      <c r="G17" s="133"/>
      <c r="H17" s="61"/>
      <c r="I17" s="62"/>
      <c r="J17" s="1"/>
      <c r="K17" s="1"/>
      <c r="M17" s="1"/>
      <c r="N17" s="1"/>
      <c r="O17" s="1"/>
      <c r="Q17" s="76"/>
    </row>
    <row r="18" spans="1:17" ht="14.25" x14ac:dyDescent="0.2">
      <c r="A18" s="36"/>
      <c r="B18" s="59"/>
      <c r="C18" s="1" t="s">
        <v>312</v>
      </c>
      <c r="D18" s="1"/>
      <c r="E18" s="1"/>
      <c r="F18" s="43"/>
      <c r="G18" s="62">
        <f>'Cash book'!M197</f>
        <v>3069.0400000000004</v>
      </c>
      <c r="H18" s="64"/>
      <c r="I18" s="62"/>
      <c r="J18" s="1"/>
      <c r="K18" s="1"/>
      <c r="M18" s="1"/>
      <c r="N18" s="1"/>
      <c r="O18" s="1"/>
      <c r="Q18" s="76"/>
    </row>
    <row r="19" spans="1:17" ht="14.25" x14ac:dyDescent="0.2">
      <c r="A19" s="36"/>
      <c r="B19" s="59"/>
      <c r="C19" s="1" t="s">
        <v>313</v>
      </c>
      <c r="D19" s="1"/>
      <c r="E19" s="1"/>
      <c r="F19" s="43"/>
      <c r="G19" s="62">
        <f>'Cash book'!N197</f>
        <v>7874.3</v>
      </c>
      <c r="H19" s="64"/>
      <c r="I19" s="62"/>
      <c r="J19" s="1"/>
      <c r="K19" s="1"/>
      <c r="M19" s="1"/>
      <c r="N19" s="1"/>
      <c r="O19" s="1"/>
      <c r="Q19" s="76"/>
    </row>
    <row r="20" spans="1:17" ht="14.25" x14ac:dyDescent="0.2">
      <c r="A20" s="36"/>
      <c r="B20" s="59"/>
      <c r="C20" s="1" t="s">
        <v>59</v>
      </c>
      <c r="D20" s="1"/>
      <c r="E20" s="1"/>
      <c r="F20" s="43"/>
      <c r="G20" s="62">
        <f>'Cash book'!O197</f>
        <v>1418.15</v>
      </c>
      <c r="H20" s="64"/>
      <c r="I20" s="62"/>
      <c r="J20" s="1"/>
      <c r="K20" s="1"/>
      <c r="M20" s="1"/>
      <c r="N20" s="1"/>
      <c r="O20" s="1"/>
      <c r="Q20" s="76"/>
    </row>
    <row r="21" spans="1:17" ht="14.25" x14ac:dyDescent="0.2">
      <c r="A21" s="36"/>
      <c r="B21" s="59"/>
      <c r="C21" s="1" t="s">
        <v>314</v>
      </c>
      <c r="D21" s="1"/>
      <c r="E21" s="1"/>
      <c r="F21" s="43"/>
      <c r="G21" s="62">
        <f>'Cash book'!P197</f>
        <v>551.24</v>
      </c>
      <c r="H21" s="64"/>
      <c r="I21" s="62"/>
      <c r="J21" s="1"/>
      <c r="K21" s="1"/>
      <c r="M21" s="1"/>
      <c r="N21" s="1"/>
      <c r="O21" s="1"/>
      <c r="Q21" s="76"/>
    </row>
    <row r="22" spans="1:17" ht="14.25" x14ac:dyDescent="0.2">
      <c r="A22" s="36"/>
      <c r="B22" s="59"/>
      <c r="C22" s="1" t="s">
        <v>60</v>
      </c>
      <c r="D22" s="1"/>
      <c r="E22" s="1"/>
      <c r="F22" s="43"/>
      <c r="G22" s="62">
        <f>'Cash book'!Q197</f>
        <v>2175</v>
      </c>
      <c r="H22" s="64"/>
      <c r="I22" s="62"/>
      <c r="J22" s="1"/>
      <c r="K22" s="1"/>
      <c r="M22" s="1"/>
      <c r="N22" s="1"/>
      <c r="O22" s="1"/>
      <c r="Q22" s="76"/>
    </row>
    <row r="23" spans="1:17" ht="14.25" x14ac:dyDescent="0.2">
      <c r="A23" s="36"/>
      <c r="B23" s="59"/>
      <c r="C23" s="1" t="s">
        <v>58</v>
      </c>
      <c r="D23" s="1"/>
      <c r="E23" s="1"/>
      <c r="F23" s="43"/>
      <c r="G23" s="62">
        <f>'Cash book'!R197</f>
        <v>3026.8</v>
      </c>
      <c r="H23" s="64"/>
      <c r="I23" s="62"/>
      <c r="J23" s="1"/>
      <c r="K23" s="1"/>
      <c r="M23" s="1"/>
      <c r="N23" s="1"/>
      <c r="O23" s="1"/>
      <c r="Q23" s="76"/>
    </row>
    <row r="24" spans="1:17" ht="14.25" x14ac:dyDescent="0.2">
      <c r="A24" s="36"/>
      <c r="B24" s="59"/>
      <c r="C24" s="1" t="s">
        <v>315</v>
      </c>
      <c r="D24" s="1"/>
      <c r="E24" s="1"/>
      <c r="F24" s="43"/>
      <c r="G24" s="62">
        <f>'Cash book'!S197</f>
        <v>259.99</v>
      </c>
      <c r="H24" s="64"/>
      <c r="I24" s="62"/>
      <c r="J24" s="1"/>
      <c r="K24" s="1"/>
      <c r="M24" s="1"/>
      <c r="O24" s="1"/>
      <c r="Q24" s="76"/>
    </row>
    <row r="25" spans="1:17" ht="14.25" x14ac:dyDescent="0.2">
      <c r="A25" s="36"/>
      <c r="B25" s="59"/>
      <c r="C25" s="1" t="s">
        <v>316</v>
      </c>
      <c r="D25" s="1"/>
      <c r="E25" s="1"/>
      <c r="F25" s="43"/>
      <c r="G25" s="62">
        <f>'Cash book'!T197</f>
        <v>10158.35</v>
      </c>
      <c r="H25" s="64"/>
      <c r="I25" s="62"/>
      <c r="J25" s="1"/>
      <c r="K25" s="1"/>
      <c r="M25" s="1"/>
      <c r="N25" s="1"/>
      <c r="O25" s="1"/>
      <c r="Q25" s="76"/>
    </row>
    <row r="26" spans="1:17" ht="14.25" x14ac:dyDescent="0.2">
      <c r="A26" s="36"/>
      <c r="B26" s="59"/>
      <c r="C26" s="1" t="s">
        <v>61</v>
      </c>
      <c r="E26" s="1"/>
      <c r="F26" s="43"/>
      <c r="G26" s="62">
        <f>'Cash book'!U197</f>
        <v>1053.3400000000001</v>
      </c>
      <c r="H26" s="64"/>
      <c r="I26" s="62"/>
      <c r="J26" s="1"/>
      <c r="K26" s="1"/>
      <c r="Q26" s="76"/>
    </row>
    <row r="27" spans="1:17" ht="14.25" x14ac:dyDescent="0.2">
      <c r="A27" s="36"/>
      <c r="B27" s="43"/>
      <c r="C27" s="1" t="s">
        <v>317</v>
      </c>
      <c r="D27" s="1"/>
      <c r="E27" s="1"/>
      <c r="F27" s="43"/>
      <c r="G27" s="62">
        <f>'Cash book'!V197</f>
        <v>0</v>
      </c>
      <c r="H27" s="64"/>
      <c r="I27" s="62"/>
      <c r="J27" s="1"/>
      <c r="K27" s="1"/>
      <c r="M27" s="1"/>
      <c r="N27" s="1"/>
      <c r="O27" s="1"/>
      <c r="Q27" s="76"/>
    </row>
    <row r="28" spans="1:17" ht="14.25" x14ac:dyDescent="0.2">
      <c r="A28" s="36"/>
      <c r="B28" s="43"/>
      <c r="C28" s="1"/>
      <c r="F28" s="43"/>
      <c r="G28" s="62"/>
      <c r="H28" s="64"/>
      <c r="I28" s="62"/>
      <c r="J28" s="1"/>
      <c r="K28" s="1"/>
      <c r="M28" s="1"/>
      <c r="N28" s="1"/>
      <c r="O28" s="1"/>
      <c r="Q28" s="76"/>
    </row>
    <row r="29" spans="1:17" ht="14.25" x14ac:dyDescent="0.2">
      <c r="A29" s="36"/>
      <c r="B29" s="43"/>
      <c r="C29" s="1" t="s">
        <v>302</v>
      </c>
      <c r="F29" s="43"/>
      <c r="G29" s="62">
        <f>'Cash book'!X197</f>
        <v>0</v>
      </c>
      <c r="H29" s="64"/>
      <c r="I29" s="62"/>
      <c r="J29" s="1"/>
      <c r="K29" s="1"/>
      <c r="M29" s="1"/>
      <c r="N29" s="1"/>
      <c r="O29" s="1"/>
      <c r="Q29" s="76"/>
    </row>
    <row r="30" spans="1:17" ht="14.25" x14ac:dyDescent="0.2">
      <c r="A30" s="26"/>
      <c r="B30" s="43"/>
      <c r="C30" s="1" t="s">
        <v>318</v>
      </c>
      <c r="D30" s="1"/>
      <c r="E30" s="1"/>
      <c r="F30" s="43"/>
      <c r="G30" s="62">
        <f>'Cash book'!Y197</f>
        <v>0</v>
      </c>
      <c r="H30" s="64"/>
      <c r="I30" s="62"/>
      <c r="J30" s="1"/>
      <c r="K30" s="1"/>
    </row>
    <row r="31" spans="1:17" ht="14.25" x14ac:dyDescent="0.2">
      <c r="A31" s="26"/>
      <c r="B31" s="43"/>
      <c r="C31" s="1" t="s">
        <v>83</v>
      </c>
      <c r="D31" s="1"/>
      <c r="E31" s="1"/>
      <c r="F31" s="43"/>
      <c r="G31" s="62">
        <f>'Cash book'!Z197</f>
        <v>0</v>
      </c>
      <c r="H31" s="64"/>
      <c r="I31" s="62"/>
      <c r="J31" s="1"/>
      <c r="K31" s="1"/>
    </row>
    <row r="32" spans="1:17" ht="14.25" x14ac:dyDescent="0.2">
      <c r="A32" s="26"/>
      <c r="B32" s="43"/>
      <c r="C32" s="1" t="s">
        <v>319</v>
      </c>
      <c r="D32" s="1"/>
      <c r="E32" s="1"/>
      <c r="F32" s="43"/>
      <c r="G32" s="62">
        <f>'Cash book'!AA197</f>
        <v>0</v>
      </c>
      <c r="H32" s="64"/>
      <c r="I32" s="62"/>
      <c r="J32" s="1"/>
      <c r="K32" s="1"/>
    </row>
    <row r="33" spans="1:11" ht="14.25" x14ac:dyDescent="0.2">
      <c r="A33" s="26"/>
      <c r="B33" s="43"/>
      <c r="C33" s="43" t="s">
        <v>425</v>
      </c>
      <c r="D33" s="1"/>
      <c r="E33" s="1"/>
      <c r="F33" s="43"/>
      <c r="G33" s="62">
        <f>'Cash book'!AB197</f>
        <v>0</v>
      </c>
      <c r="H33" s="64"/>
      <c r="I33" s="62"/>
      <c r="J33" s="1"/>
      <c r="K33" s="1"/>
    </row>
    <row r="34" spans="1:11" ht="14.25" x14ac:dyDescent="0.2">
      <c r="A34" s="26"/>
      <c r="B34" s="43"/>
      <c r="C34" s="1" t="s">
        <v>34</v>
      </c>
      <c r="D34" s="1"/>
      <c r="E34" s="1"/>
      <c r="F34" s="43"/>
      <c r="G34" s="62">
        <f>'Cash book'!H197</f>
        <v>4691.2700000000004</v>
      </c>
      <c r="H34" s="64"/>
      <c r="I34" s="62"/>
      <c r="J34" s="1"/>
      <c r="K34" s="1"/>
    </row>
    <row r="35" spans="1:11" ht="14.25" x14ac:dyDescent="0.2">
      <c r="A35" s="36"/>
      <c r="B35" s="43"/>
      <c r="C35" s="43"/>
      <c r="D35" s="43"/>
      <c r="E35" s="43"/>
      <c r="F35" s="43"/>
      <c r="G35" s="62"/>
      <c r="H35" s="64"/>
      <c r="J35" s="1"/>
      <c r="K35" s="1"/>
    </row>
    <row r="36" spans="1:11" ht="14.25" x14ac:dyDescent="0.2">
      <c r="A36" s="65">
        <v>42579.93</v>
      </c>
      <c r="B36" s="59">
        <v>6</v>
      </c>
      <c r="C36" s="41" t="s">
        <v>52</v>
      </c>
      <c r="D36" s="43"/>
      <c r="E36" s="43"/>
      <c r="F36" s="43"/>
      <c r="G36" s="78">
        <f>+SUM(G18:G35)</f>
        <v>34277.480000000003</v>
      </c>
      <c r="H36" s="61">
        <f>+G36/A36</f>
        <v>0.80501494483433866</v>
      </c>
      <c r="I36" s="62">
        <f>+G36-A36</f>
        <v>-8302.4499999999971</v>
      </c>
      <c r="J36" s="1"/>
      <c r="K36" s="1"/>
    </row>
    <row r="37" spans="1:11" ht="14.25" x14ac:dyDescent="0.2">
      <c r="A37" s="36"/>
      <c r="B37" s="59"/>
      <c r="C37" s="43"/>
      <c r="D37" s="43"/>
      <c r="E37" s="43"/>
      <c r="F37" s="43"/>
      <c r="H37" s="64"/>
      <c r="J37" s="1"/>
      <c r="K37" s="1"/>
    </row>
    <row r="38" spans="1:11" ht="14.25" x14ac:dyDescent="0.2">
      <c r="A38" s="36"/>
      <c r="B38" s="59"/>
      <c r="C38" s="41" t="s">
        <v>42</v>
      </c>
      <c r="D38" s="43"/>
      <c r="E38" s="43"/>
      <c r="F38" s="43"/>
      <c r="H38" s="64"/>
      <c r="J38" s="1"/>
      <c r="K38" s="1"/>
    </row>
    <row r="39" spans="1:11" ht="14.25" x14ac:dyDescent="0.2">
      <c r="A39" s="36"/>
      <c r="B39" s="59"/>
      <c r="C39" s="43" t="s">
        <v>454</v>
      </c>
      <c r="D39" s="43"/>
      <c r="E39" s="43"/>
      <c r="F39" s="43"/>
      <c r="G39" s="84">
        <f>'Ledger Receipts'!M8</f>
        <v>3.85</v>
      </c>
      <c r="H39" s="64"/>
      <c r="I39" s="62"/>
      <c r="J39" s="1"/>
      <c r="K39" s="1"/>
    </row>
    <row r="40" spans="1:11" ht="14.25" x14ac:dyDescent="0.2">
      <c r="A40" s="66"/>
      <c r="B40" s="43"/>
      <c r="C40" s="41" t="s">
        <v>53</v>
      </c>
      <c r="D40" s="43"/>
      <c r="E40" s="43"/>
      <c r="F40" s="43"/>
      <c r="G40" s="84">
        <f>G8+G13</f>
        <v>38754.050000000003</v>
      </c>
      <c r="H40" s="64"/>
      <c r="I40" s="62"/>
      <c r="J40" s="1"/>
      <c r="K40" s="1"/>
    </row>
    <row r="41" spans="1:11" ht="14.25" x14ac:dyDescent="0.2">
      <c r="A41" s="66"/>
      <c r="B41" s="43"/>
      <c r="C41" s="41" t="s">
        <v>54</v>
      </c>
      <c r="D41" s="43"/>
      <c r="E41" s="43"/>
      <c r="F41" s="43"/>
      <c r="G41" s="84">
        <f>G16+G36</f>
        <v>45191.630000000005</v>
      </c>
      <c r="H41" s="64"/>
      <c r="I41" s="62"/>
      <c r="J41" s="1"/>
      <c r="K41" s="1"/>
    </row>
    <row r="42" spans="1:11" ht="14.25" x14ac:dyDescent="0.2">
      <c r="A42" s="36"/>
      <c r="B42" s="43"/>
      <c r="C42" s="43"/>
      <c r="D42" s="43"/>
      <c r="E42" s="43"/>
      <c r="F42" s="43"/>
      <c r="G42" s="63"/>
      <c r="H42" s="64"/>
      <c r="J42" s="1"/>
      <c r="K42" s="1"/>
    </row>
    <row r="43" spans="1:11" ht="15" thickBot="1" x14ac:dyDescent="0.25">
      <c r="A43" s="18">
        <v>49314.15</v>
      </c>
      <c r="B43" s="59">
        <v>8</v>
      </c>
      <c r="C43" s="41" t="s">
        <v>455</v>
      </c>
      <c r="D43" s="43"/>
      <c r="E43" s="43"/>
      <c r="F43" s="43"/>
      <c r="G43" s="81">
        <f>+SUM(G39+G40-G41)</f>
        <v>-6433.7300000000032</v>
      </c>
      <c r="H43" s="61">
        <f>+G43/A43</f>
        <v>-0.13046417711752109</v>
      </c>
      <c r="I43" s="62">
        <f>+G43-A43</f>
        <v>-55747.880000000005</v>
      </c>
      <c r="J43" s="1"/>
      <c r="K43" s="1"/>
    </row>
    <row r="44" spans="1:11" ht="15" thickTop="1" x14ac:dyDescent="0.2">
      <c r="A44" s="67"/>
      <c r="B44" s="59"/>
      <c r="C44" s="41"/>
      <c r="D44" s="43"/>
      <c r="E44" s="43"/>
      <c r="F44" s="43"/>
      <c r="G44" s="67"/>
      <c r="H44" s="60"/>
      <c r="I44" s="67"/>
      <c r="J44" s="1"/>
      <c r="K44" s="1"/>
    </row>
    <row r="45" spans="1:11" ht="14.25" x14ac:dyDescent="0.2">
      <c r="A45" s="68" t="s">
        <v>55</v>
      </c>
      <c r="B45" s="43"/>
      <c r="C45" s="43"/>
      <c r="D45" s="43"/>
      <c r="E45" s="43"/>
      <c r="F45" s="43"/>
      <c r="G45" s="66"/>
      <c r="H45" s="60"/>
      <c r="I45" s="1"/>
      <c r="J45" s="1"/>
      <c r="K45" s="1"/>
    </row>
    <row r="46" spans="1:11" ht="14.25" x14ac:dyDescent="0.2">
      <c r="A46" s="1"/>
      <c r="B46" s="43"/>
      <c r="C46" s="43"/>
      <c r="D46" s="43"/>
      <c r="E46" s="43"/>
      <c r="F46" s="43"/>
      <c r="G46" s="66"/>
      <c r="H46" s="60"/>
      <c r="I46" s="1"/>
      <c r="J46" s="1"/>
      <c r="K46" s="1"/>
    </row>
    <row r="47" spans="1:11" ht="15" x14ac:dyDescent="0.25">
      <c r="A47" s="53" t="s">
        <v>56</v>
      </c>
      <c r="B47" s="43"/>
      <c r="C47" s="43"/>
      <c r="D47" s="43"/>
      <c r="E47" s="43"/>
      <c r="F47" s="43"/>
      <c r="G47" s="66"/>
      <c r="H47" s="60"/>
      <c r="I47" s="1"/>
      <c r="J47" s="1"/>
      <c r="K47" s="1"/>
    </row>
    <row r="48" spans="1:11" ht="14.25" x14ac:dyDescent="0.2">
      <c r="A48" s="43"/>
      <c r="B48" s="43"/>
      <c r="C48" s="43"/>
      <c r="D48" s="43"/>
      <c r="E48" s="43"/>
      <c r="F48" s="43"/>
      <c r="G48" s="66"/>
      <c r="H48" s="60"/>
      <c r="I48" s="1"/>
      <c r="J48" s="1"/>
      <c r="K48" s="1"/>
    </row>
    <row r="49" spans="1:11" ht="15" x14ac:dyDescent="0.2">
      <c r="A49" s="37"/>
      <c r="B49" s="37"/>
      <c r="C49" s="37"/>
      <c r="D49" s="37"/>
      <c r="E49" s="37"/>
      <c r="F49" s="37"/>
      <c r="G49" s="69"/>
      <c r="H49" s="60"/>
      <c r="I49" s="1"/>
      <c r="J49" s="1"/>
      <c r="K49" s="1"/>
    </row>
    <row r="50" spans="1:11" ht="15" x14ac:dyDescent="0.2">
      <c r="A50" s="37"/>
      <c r="B50" s="1"/>
      <c r="C50" s="37"/>
      <c r="D50" s="37"/>
      <c r="E50" s="37"/>
      <c r="F50" s="37"/>
      <c r="G50" s="69"/>
      <c r="H50" s="60"/>
      <c r="I50" s="1"/>
      <c r="J50" s="1"/>
      <c r="K50" s="1"/>
    </row>
    <row r="51" spans="1:11" ht="15.75" x14ac:dyDescent="0.25">
      <c r="A51" s="37"/>
      <c r="B51" s="3"/>
      <c r="C51" s="37"/>
      <c r="D51" s="37"/>
      <c r="E51" s="37"/>
      <c r="F51" s="37"/>
      <c r="G51" s="70"/>
      <c r="H51" s="60"/>
      <c r="I51" s="1"/>
      <c r="J51" s="1"/>
      <c r="K51" s="1"/>
    </row>
    <row r="52" spans="1:11" ht="15" x14ac:dyDescent="0.2">
      <c r="A52" s="37"/>
      <c r="B52" s="37"/>
      <c r="C52" s="37"/>
      <c r="D52" s="37"/>
      <c r="E52" s="37"/>
      <c r="F52" s="37"/>
      <c r="G52" s="37"/>
      <c r="H52" s="60"/>
      <c r="I52" s="1"/>
      <c r="J52" s="1"/>
      <c r="K52" s="1"/>
    </row>
    <row r="53" spans="1:11" ht="14.25" x14ac:dyDescent="0.2">
      <c r="A53" s="43"/>
      <c r="B53" s="43"/>
      <c r="C53" s="43"/>
      <c r="D53" s="43"/>
      <c r="E53" s="43"/>
      <c r="F53" s="43"/>
      <c r="G53" s="43"/>
      <c r="H53" s="60"/>
      <c r="I53" s="1"/>
      <c r="J53" s="1"/>
      <c r="K53" s="1"/>
    </row>
    <row r="54" spans="1:11" ht="14.25" x14ac:dyDescent="0.2">
      <c r="A54" s="43"/>
      <c r="B54" s="43"/>
      <c r="C54" s="43"/>
      <c r="D54" s="43"/>
      <c r="E54" s="43"/>
      <c r="F54" s="43"/>
      <c r="G54" s="43"/>
      <c r="H54" s="60"/>
      <c r="I54" s="1"/>
      <c r="J54" s="1"/>
      <c r="K54" s="1"/>
    </row>
    <row r="55" spans="1:11" ht="14.25" x14ac:dyDescent="0.2">
      <c r="A55" s="43"/>
      <c r="B55" s="43"/>
      <c r="C55" s="43"/>
      <c r="D55" s="43"/>
      <c r="E55" s="43"/>
      <c r="F55" s="43"/>
      <c r="G55" s="43"/>
      <c r="H55" s="60"/>
      <c r="I55" s="1"/>
      <c r="J55" s="1"/>
      <c r="K55" s="1"/>
    </row>
  </sheetData>
  <pageMargins left="0.75" right="0.75" top="1" bottom="1" header="0.5" footer="0.5"/>
  <pageSetup paperSize="9" orientation="portrait"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S95"/>
  <sheetViews>
    <sheetView topLeftCell="A54" zoomScaleNormal="100" workbookViewId="0">
      <selection activeCell="Z73" sqref="Z73"/>
    </sheetView>
  </sheetViews>
  <sheetFormatPr defaultColWidth="8.7109375" defaultRowHeight="12" x14ac:dyDescent="0.2"/>
  <cols>
    <col min="1" max="1" width="26.42578125" style="547" customWidth="1"/>
    <col min="2" max="2" width="8.85546875" style="547" bestFit="1" customWidth="1"/>
    <col min="3" max="3" width="8.5703125" style="547" customWidth="1"/>
    <col min="4" max="4" width="0.85546875" style="1025" customWidth="1"/>
    <col min="5" max="5" width="8.85546875" style="1026" bestFit="1" customWidth="1"/>
    <col min="6" max="6" width="0.5703125" style="1026" customWidth="1"/>
    <col min="7" max="7" width="9" style="1026" bestFit="1" customWidth="1"/>
    <col min="8" max="8" width="0.7109375" style="1026" customWidth="1"/>
    <col min="9" max="9" width="8.85546875" style="1026" bestFit="1" customWidth="1"/>
    <col min="10" max="10" width="1" style="1026" customWidth="1"/>
    <col min="11" max="11" width="8.85546875" style="1026" bestFit="1" customWidth="1"/>
    <col min="12" max="12" width="0.85546875" style="547" customWidth="1"/>
    <col min="13" max="13" width="9" style="547" bestFit="1" customWidth="1"/>
    <col min="14" max="14" width="8.5703125" style="1027" bestFit="1" customWidth="1"/>
    <col min="15" max="15" width="9.85546875" style="547" bestFit="1" customWidth="1"/>
    <col min="16" max="16384" width="8.7109375" style="547"/>
  </cols>
  <sheetData>
    <row r="1" spans="1:16" x14ac:dyDescent="0.2">
      <c r="A1" s="1024" t="s">
        <v>433</v>
      </c>
      <c r="B1" s="1024"/>
      <c r="C1" s="1024"/>
    </row>
    <row r="2" spans="1:16" x14ac:dyDescent="0.2">
      <c r="A2" s="1028" t="s">
        <v>696</v>
      </c>
    </row>
    <row r="3" spans="1:16" ht="12.75" thickBot="1" x14ac:dyDescent="0.25"/>
    <row r="4" spans="1:16" x14ac:dyDescent="0.2">
      <c r="A4" s="1029" t="s">
        <v>589</v>
      </c>
      <c r="B4" s="1030" t="s">
        <v>27</v>
      </c>
      <c r="C4" s="1031" t="s">
        <v>27</v>
      </c>
      <c r="E4" s="1032" t="s">
        <v>346</v>
      </c>
      <c r="F4" s="1033"/>
      <c r="G4" s="1032" t="s">
        <v>346</v>
      </c>
      <c r="H4" s="1033"/>
      <c r="I4" s="1032" t="s">
        <v>346</v>
      </c>
      <c r="J4" s="1033"/>
      <c r="K4" s="1032" t="s">
        <v>346</v>
      </c>
      <c r="M4" s="1034" t="s">
        <v>5</v>
      </c>
      <c r="N4" s="1035" t="s">
        <v>385</v>
      </c>
      <c r="O4" s="1189" t="s">
        <v>600</v>
      </c>
      <c r="P4" s="1196" t="s">
        <v>697</v>
      </c>
    </row>
    <row r="5" spans="1:16" ht="12.75" thickBot="1" x14ac:dyDescent="0.25">
      <c r="A5" s="1036"/>
      <c r="B5" s="1036" t="s">
        <v>85</v>
      </c>
      <c r="C5" s="1037" t="s">
        <v>695</v>
      </c>
      <c r="E5" s="1038" t="s">
        <v>146</v>
      </c>
      <c r="F5" s="1033"/>
      <c r="G5" s="1038" t="s">
        <v>147</v>
      </c>
      <c r="H5" s="1033"/>
      <c r="I5" s="1038" t="s">
        <v>148</v>
      </c>
      <c r="J5" s="1033"/>
      <c r="K5" s="1038" t="s">
        <v>588</v>
      </c>
      <c r="M5" s="1039" t="s">
        <v>591</v>
      </c>
      <c r="N5" s="1040" t="s">
        <v>590</v>
      </c>
      <c r="O5" s="1190" t="s">
        <v>27</v>
      </c>
      <c r="P5" s="1198" t="s">
        <v>27</v>
      </c>
    </row>
    <row r="6" spans="1:16" x14ac:dyDescent="0.2">
      <c r="A6" s="1041" t="s">
        <v>528</v>
      </c>
      <c r="B6" s="1041"/>
      <c r="C6" s="1042"/>
      <c r="E6" s="1043"/>
      <c r="G6" s="1043"/>
      <c r="I6" s="1043"/>
      <c r="K6" s="1043"/>
      <c r="M6" s="1043"/>
      <c r="N6" s="1044"/>
      <c r="O6" s="1191"/>
      <c r="P6" s="1197"/>
    </row>
    <row r="7" spans="1:16" ht="15.95" customHeight="1" x14ac:dyDescent="0.2">
      <c r="A7" s="1045" t="s">
        <v>529</v>
      </c>
      <c r="B7" s="1046" t="s">
        <v>89</v>
      </c>
      <c r="C7" s="1047">
        <v>9815</v>
      </c>
      <c r="D7" s="1025">
        <v>1</v>
      </c>
      <c r="E7" s="1048">
        <v>2531.67</v>
      </c>
      <c r="G7" s="1048">
        <v>2406.4700000000003</v>
      </c>
      <c r="I7" s="1048">
        <v>2393.33</v>
      </c>
      <c r="K7" s="1048">
        <f>IFERROR(VLOOKUP(D7,Sheet1!A$5:E$38,5,FALSE),0)</f>
        <v>2891.13</v>
      </c>
      <c r="M7" s="1048">
        <f>E7+G7+I7+K7</f>
        <v>10222.6</v>
      </c>
      <c r="N7" s="1049">
        <f>M7/C7</f>
        <v>1.0415282730514519</v>
      </c>
      <c r="O7" s="1192">
        <f t="shared" ref="O7:O38" si="0">C7-M7</f>
        <v>-407.60000000000036</v>
      </c>
      <c r="P7" s="1200"/>
    </row>
    <row r="8" spans="1:16" x14ac:dyDescent="0.2">
      <c r="A8" s="1050" t="s">
        <v>530</v>
      </c>
      <c r="B8" s="1046" t="s">
        <v>90</v>
      </c>
      <c r="C8" s="1047">
        <v>30</v>
      </c>
      <c r="D8" s="1025">
        <v>2</v>
      </c>
      <c r="E8" s="1048">
        <v>39.700000000000003</v>
      </c>
      <c r="G8" s="1048">
        <v>42.28</v>
      </c>
      <c r="I8" s="1048">
        <v>42.28</v>
      </c>
      <c r="K8" s="1048">
        <f>IFERROR(VLOOKUP(D8,Sheet1!A$5:E$38,5,FALSE),0)</f>
        <v>278.81</v>
      </c>
      <c r="M8" s="1048">
        <f t="shared" ref="M8:M75" si="1">E8+G8+I8+K8</f>
        <v>403.07</v>
      </c>
      <c r="N8" s="1049">
        <f>M8/C8</f>
        <v>13.435666666666666</v>
      </c>
      <c r="O8" s="1192">
        <f t="shared" si="0"/>
        <v>-373.07</v>
      </c>
      <c r="P8" s="1200"/>
    </row>
    <row r="9" spans="1:16" x14ac:dyDescent="0.2">
      <c r="A9" s="1050" t="s">
        <v>531</v>
      </c>
      <c r="B9" s="1046" t="s">
        <v>91</v>
      </c>
      <c r="C9" s="1051">
        <v>0</v>
      </c>
      <c r="D9" s="1025">
        <v>3</v>
      </c>
      <c r="E9" s="1048">
        <v>0</v>
      </c>
      <c r="G9" s="1048">
        <v>81.02000000000001</v>
      </c>
      <c r="I9" s="1048">
        <v>72.27</v>
      </c>
      <c r="K9" s="1048">
        <f>IFERROR(VLOOKUP(D9,Sheet1!A$5:E$38,5,FALSE),0)</f>
        <v>135.19</v>
      </c>
      <c r="M9" s="1048">
        <f t="shared" si="1"/>
        <v>288.48</v>
      </c>
      <c r="N9" s="1049"/>
      <c r="O9" s="1192">
        <f t="shared" si="0"/>
        <v>-288.48</v>
      </c>
      <c r="P9" s="1200"/>
    </row>
    <row r="10" spans="1:16" x14ac:dyDescent="0.2">
      <c r="A10" s="1052" t="s">
        <v>532</v>
      </c>
      <c r="B10" s="1052"/>
      <c r="C10" s="1332">
        <v>9845</v>
      </c>
      <c r="D10" s="1333"/>
      <c r="E10" s="1332">
        <v>2571.37</v>
      </c>
      <c r="F10" s="1334"/>
      <c r="G10" s="1332">
        <v>2529.7700000000004</v>
      </c>
      <c r="H10" s="1334"/>
      <c r="I10" s="1332">
        <v>2507.88</v>
      </c>
      <c r="J10" s="1334"/>
      <c r="K10" s="1332">
        <f>SUM(K7:K9)</f>
        <v>3305.13</v>
      </c>
      <c r="M10" s="1054">
        <f t="shared" si="1"/>
        <v>10914.150000000001</v>
      </c>
      <c r="N10" s="1055">
        <f>M10/C10</f>
        <v>1.1085982732351449</v>
      </c>
      <c r="O10" s="1193">
        <f t="shared" si="0"/>
        <v>-1069.1500000000015</v>
      </c>
      <c r="P10" s="1200"/>
    </row>
    <row r="11" spans="1:16" x14ac:dyDescent="0.2">
      <c r="A11" s="1056" t="s">
        <v>533</v>
      </c>
      <c r="B11" s="1057"/>
      <c r="C11" s="1047"/>
      <c r="E11" s="1048"/>
      <c r="G11" s="1048"/>
      <c r="I11" s="1048"/>
      <c r="K11" s="1048"/>
      <c r="M11" s="1048">
        <f t="shared" si="1"/>
        <v>0</v>
      </c>
      <c r="N11" s="1049"/>
      <c r="O11" s="1192">
        <f t="shared" si="0"/>
        <v>0</v>
      </c>
      <c r="P11" s="1200"/>
    </row>
    <row r="12" spans="1:16" ht="12" customHeight="1" x14ac:dyDescent="0.2">
      <c r="A12" s="1045" t="s">
        <v>534</v>
      </c>
      <c r="B12" s="1058" t="s">
        <v>93</v>
      </c>
      <c r="C12" s="1059">
        <v>72</v>
      </c>
      <c r="D12" s="1025">
        <v>6</v>
      </c>
      <c r="E12" s="1048">
        <v>16</v>
      </c>
      <c r="G12" s="1048">
        <v>15.75</v>
      </c>
      <c r="I12" s="1048">
        <f>IFERROR(VLOOKUP(D12,Sheet1!A$5:E$39,4,FALSE),0)</f>
        <v>15.5</v>
      </c>
      <c r="K12" s="1048">
        <f>IFERROR(VLOOKUP(D12,Sheet1!A$5:E$38,5,FALSE),0)</f>
        <v>15.5</v>
      </c>
      <c r="M12" s="1048">
        <f t="shared" si="1"/>
        <v>62.75</v>
      </c>
      <c r="N12" s="1049">
        <f>M12/C12</f>
        <v>0.87152777777777779</v>
      </c>
      <c r="O12" s="1192">
        <f t="shared" si="0"/>
        <v>9.25</v>
      </c>
      <c r="P12" s="1200"/>
    </row>
    <row r="13" spans="1:16" x14ac:dyDescent="0.2">
      <c r="A13" s="1050" t="s">
        <v>535</v>
      </c>
      <c r="B13" s="1058" t="s">
        <v>94</v>
      </c>
      <c r="C13" s="1059">
        <v>40</v>
      </c>
      <c r="D13" s="1025">
        <v>7</v>
      </c>
      <c r="E13" s="1048">
        <v>3.46</v>
      </c>
      <c r="G13" s="1048">
        <v>5.25</v>
      </c>
      <c r="I13" s="1048">
        <v>16.75</v>
      </c>
      <c r="K13" s="1048">
        <f>IFERROR(VLOOKUP(D13,Sheet1!A$5:E$38,5,FALSE),0)</f>
        <v>0</v>
      </c>
      <c r="M13" s="1048">
        <f t="shared" si="1"/>
        <v>25.46</v>
      </c>
      <c r="N13" s="1049">
        <f>M13/C13</f>
        <v>0.63650000000000007</v>
      </c>
      <c r="O13" s="1192">
        <f t="shared" si="0"/>
        <v>14.54</v>
      </c>
      <c r="P13" s="1200"/>
    </row>
    <row r="14" spans="1:16" x14ac:dyDescent="0.2">
      <c r="A14" s="1050" t="s">
        <v>64</v>
      </c>
      <c r="B14" s="1058" t="s">
        <v>95</v>
      </c>
      <c r="C14" s="1059">
        <v>60</v>
      </c>
      <c r="D14" s="1025">
        <v>8</v>
      </c>
      <c r="E14" s="1048">
        <v>25.13</v>
      </c>
      <c r="G14" s="1048">
        <v>16.84</v>
      </c>
      <c r="I14" s="1048">
        <v>10.88</v>
      </c>
      <c r="K14" s="1048">
        <f>IFERROR(VLOOKUP(D14,Sheet1!A$5:E$38,5,FALSE),0)</f>
        <v>10.88</v>
      </c>
      <c r="M14" s="1048">
        <f t="shared" si="1"/>
        <v>63.730000000000004</v>
      </c>
      <c r="N14" s="1049">
        <f>M14/C14</f>
        <v>1.0621666666666667</v>
      </c>
      <c r="O14" s="1192">
        <f t="shared" si="0"/>
        <v>-3.730000000000004</v>
      </c>
      <c r="P14" s="1200"/>
    </row>
    <row r="15" spans="1:16" x14ac:dyDescent="0.2">
      <c r="A15" s="1050" t="s">
        <v>536</v>
      </c>
      <c r="B15" s="1058" t="s">
        <v>96</v>
      </c>
      <c r="C15" s="1059">
        <v>300</v>
      </c>
      <c r="D15" s="1025">
        <v>9</v>
      </c>
      <c r="E15" s="1048">
        <v>0</v>
      </c>
      <c r="G15" s="1048">
        <v>0</v>
      </c>
      <c r="I15" s="1048">
        <v>0</v>
      </c>
      <c r="K15" s="1048">
        <f>IFERROR(VLOOKUP(D15,Sheet1!A$5:E$38,5,FALSE),0)</f>
        <v>288</v>
      </c>
      <c r="M15" s="1048">
        <f t="shared" si="1"/>
        <v>288</v>
      </c>
      <c r="N15" s="1049">
        <f>M15/C15</f>
        <v>0.96</v>
      </c>
      <c r="O15" s="1192">
        <f t="shared" si="0"/>
        <v>12</v>
      </c>
      <c r="P15" s="1200"/>
    </row>
    <row r="16" spans="1:16" x14ac:dyDescent="0.2">
      <c r="A16" s="1050" t="s">
        <v>579</v>
      </c>
      <c r="B16" s="1058" t="s">
        <v>97</v>
      </c>
      <c r="C16" s="1059">
        <v>300</v>
      </c>
      <c r="D16" s="1025">
        <v>10</v>
      </c>
      <c r="E16" s="1048">
        <v>0</v>
      </c>
      <c r="G16" s="1048">
        <v>0</v>
      </c>
      <c r="I16" s="1048">
        <v>0</v>
      </c>
      <c r="K16" s="1048">
        <f>IFERROR(VLOOKUP(D16,Sheet1!A$5:E$38,5,FALSE),0)</f>
        <v>315</v>
      </c>
      <c r="M16" s="1048">
        <f t="shared" si="1"/>
        <v>315</v>
      </c>
      <c r="N16" s="1049">
        <f>M16/C16</f>
        <v>1.05</v>
      </c>
      <c r="O16" s="1192">
        <f t="shared" si="0"/>
        <v>-15</v>
      </c>
      <c r="P16" s="1200"/>
    </row>
    <row r="17" spans="1:16" x14ac:dyDescent="0.2">
      <c r="A17" s="1050" t="s">
        <v>537</v>
      </c>
      <c r="B17" s="1058" t="s">
        <v>268</v>
      </c>
      <c r="C17" s="1059">
        <v>0</v>
      </c>
      <c r="D17" s="1025">
        <v>11</v>
      </c>
      <c r="E17" s="1048">
        <v>0</v>
      </c>
      <c r="G17" s="1048">
        <v>0</v>
      </c>
      <c r="I17" s="1048">
        <v>0</v>
      </c>
      <c r="K17" s="1048">
        <f>IFERROR(VLOOKUP(D17,Sheet1!A$5:E$38,5,FALSE),0)</f>
        <v>0</v>
      </c>
      <c r="M17" s="1048">
        <f t="shared" si="1"/>
        <v>0</v>
      </c>
      <c r="N17" s="1049">
        <v>0</v>
      </c>
      <c r="O17" s="1192">
        <f t="shared" si="0"/>
        <v>0</v>
      </c>
      <c r="P17" s="1200"/>
    </row>
    <row r="18" spans="1:16" x14ac:dyDescent="0.2">
      <c r="A18" s="1050" t="s">
        <v>638</v>
      </c>
      <c r="B18" s="1058" t="s">
        <v>538</v>
      </c>
      <c r="C18" s="1059">
        <v>25</v>
      </c>
      <c r="E18" s="1048">
        <v>0</v>
      </c>
      <c r="G18" s="1048">
        <v>0</v>
      </c>
      <c r="I18" s="1048">
        <v>17</v>
      </c>
      <c r="K18" s="1048">
        <f>IFERROR(VLOOKUP(D18,Sheet1!A$5:E$38,5,FALSE),0)</f>
        <v>0</v>
      </c>
      <c r="M18" s="1048">
        <f t="shared" si="1"/>
        <v>17</v>
      </c>
      <c r="N18" s="1049">
        <f>M18/C18</f>
        <v>0.68</v>
      </c>
      <c r="O18" s="1192">
        <f t="shared" si="0"/>
        <v>8</v>
      </c>
      <c r="P18" s="1200"/>
    </row>
    <row r="19" spans="1:16" x14ac:dyDescent="0.2">
      <c r="A19" s="1050" t="s">
        <v>908</v>
      </c>
      <c r="B19" s="1058" t="s">
        <v>541</v>
      </c>
      <c r="C19" s="1059">
        <v>80</v>
      </c>
      <c r="D19" s="1025">
        <v>14</v>
      </c>
      <c r="E19" s="1048">
        <v>16.47</v>
      </c>
      <c r="G19" s="1048">
        <v>27.4</v>
      </c>
      <c r="I19" s="1048">
        <v>16.47</v>
      </c>
      <c r="K19" s="1048">
        <f>IFERROR(VLOOKUP(D19,Sheet1!A$5:E$38,5,FALSE),0)</f>
        <v>66.47</v>
      </c>
      <c r="M19" s="1048">
        <f t="shared" si="1"/>
        <v>126.81</v>
      </c>
      <c r="N19" s="1049">
        <f>M19/C19</f>
        <v>1.5851250000000001</v>
      </c>
      <c r="O19" s="1192">
        <f t="shared" si="0"/>
        <v>-46.81</v>
      </c>
      <c r="P19" s="1200"/>
    </row>
    <row r="20" spans="1:16" x14ac:dyDescent="0.2">
      <c r="A20" s="1050" t="s">
        <v>542</v>
      </c>
      <c r="B20" s="1058" t="s">
        <v>543</v>
      </c>
      <c r="C20" s="1059">
        <v>200</v>
      </c>
      <c r="D20" s="1025">
        <v>15</v>
      </c>
      <c r="E20" s="1048">
        <v>44.8</v>
      </c>
      <c r="G20" s="1048">
        <v>52.8</v>
      </c>
      <c r="I20" s="1048">
        <v>70</v>
      </c>
      <c r="K20" s="1048">
        <f>IFERROR(VLOOKUP(D20,Sheet1!A$5:E$38,5,FALSE),0)</f>
        <v>44.8</v>
      </c>
      <c r="M20" s="1048">
        <f t="shared" si="1"/>
        <v>212.39999999999998</v>
      </c>
      <c r="N20" s="1049">
        <f>M20/C20</f>
        <v>1.0619999999999998</v>
      </c>
      <c r="O20" s="1192">
        <f t="shared" si="0"/>
        <v>-12.399999999999977</v>
      </c>
      <c r="P20" s="1200"/>
    </row>
    <row r="21" spans="1:16" x14ac:dyDescent="0.2">
      <c r="A21" s="1050" t="s">
        <v>201</v>
      </c>
      <c r="B21" s="1058" t="s">
        <v>544</v>
      </c>
      <c r="C21" s="1059">
        <v>100</v>
      </c>
      <c r="D21" s="1025">
        <v>16</v>
      </c>
      <c r="E21" s="1048">
        <v>0</v>
      </c>
      <c r="G21" s="1048">
        <v>0</v>
      </c>
      <c r="I21" s="1048">
        <v>63</v>
      </c>
      <c r="K21" s="1048">
        <f>IFERROR(VLOOKUP(D21,Sheet1!A$5:E$38,5,FALSE),0)</f>
        <v>0</v>
      </c>
      <c r="M21" s="1048">
        <f t="shared" si="1"/>
        <v>63</v>
      </c>
      <c r="N21" s="1049">
        <f>M21/C21</f>
        <v>0.63</v>
      </c>
      <c r="O21" s="1192">
        <f t="shared" si="0"/>
        <v>37</v>
      </c>
      <c r="P21" s="1200"/>
    </row>
    <row r="22" spans="1:16" x14ac:dyDescent="0.2">
      <c r="A22" s="1050" t="s">
        <v>545</v>
      </c>
      <c r="B22" s="1058" t="s">
        <v>546</v>
      </c>
      <c r="C22" s="1059">
        <v>100</v>
      </c>
      <c r="D22" s="1025">
        <v>17</v>
      </c>
      <c r="E22" s="1048">
        <v>0</v>
      </c>
      <c r="G22" s="1048">
        <v>25</v>
      </c>
      <c r="I22" s="1048">
        <v>0</v>
      </c>
      <c r="K22" s="1048">
        <f>IFERROR(VLOOKUP(D22,Sheet1!A$5:E$38,5,FALSE),0)</f>
        <v>0</v>
      </c>
      <c r="M22" s="1048">
        <f t="shared" si="1"/>
        <v>25</v>
      </c>
      <c r="N22" s="1049">
        <f>M22/C22</f>
        <v>0.25</v>
      </c>
      <c r="O22" s="1192">
        <f t="shared" si="0"/>
        <v>75</v>
      </c>
      <c r="P22" s="1200"/>
    </row>
    <row r="23" spans="1:16" x14ac:dyDescent="0.2">
      <c r="A23" s="1050" t="s">
        <v>282</v>
      </c>
      <c r="B23" s="1058" t="s">
        <v>547</v>
      </c>
      <c r="C23" s="1188">
        <v>0</v>
      </c>
      <c r="D23" s="1025">
        <v>18</v>
      </c>
      <c r="E23" s="1048">
        <v>0</v>
      </c>
      <c r="G23" s="1048">
        <v>0</v>
      </c>
      <c r="I23" s="1048">
        <v>0</v>
      </c>
      <c r="K23" s="1048">
        <f>IFERROR(VLOOKUP(D23,Sheet1!A$5:E$38,5,FALSE),0)</f>
        <v>0</v>
      </c>
      <c r="M23" s="1048">
        <f t="shared" si="1"/>
        <v>0</v>
      </c>
      <c r="N23" s="1049">
        <v>0</v>
      </c>
      <c r="O23" s="1192">
        <f t="shared" si="0"/>
        <v>0</v>
      </c>
      <c r="P23" s="1200"/>
    </row>
    <row r="24" spans="1:16" x14ac:dyDescent="0.2">
      <c r="A24" s="1050" t="s">
        <v>76</v>
      </c>
      <c r="B24" s="1058" t="s">
        <v>548</v>
      </c>
      <c r="C24" s="1188">
        <v>520</v>
      </c>
      <c r="D24" s="1025">
        <v>19</v>
      </c>
      <c r="E24" s="1048">
        <v>282</v>
      </c>
      <c r="G24" s="1048">
        <v>400</v>
      </c>
      <c r="I24" s="1048">
        <v>0</v>
      </c>
      <c r="K24" s="1048">
        <f>IFERROR(VLOOKUP(D24,Sheet1!A$5:E$38,5,FALSE),0)</f>
        <v>0</v>
      </c>
      <c r="M24" s="1048">
        <f t="shared" si="1"/>
        <v>682</v>
      </c>
      <c r="N24" s="1049">
        <f>M24/C24</f>
        <v>1.3115384615384615</v>
      </c>
      <c r="O24" s="1192">
        <f t="shared" si="0"/>
        <v>-162</v>
      </c>
      <c r="P24" s="1200"/>
    </row>
    <row r="25" spans="1:16" x14ac:dyDescent="0.2">
      <c r="A25" s="1050" t="s">
        <v>77</v>
      </c>
      <c r="B25" s="1058" t="s">
        <v>549</v>
      </c>
      <c r="C25" s="1188">
        <v>1280</v>
      </c>
      <c r="D25" s="1025">
        <v>20</v>
      </c>
      <c r="E25" s="1048">
        <v>0</v>
      </c>
      <c r="G25" s="1048">
        <v>1032.8900000000001</v>
      </c>
      <c r="I25" s="1048">
        <v>0</v>
      </c>
      <c r="K25" s="1048">
        <f>IFERROR(VLOOKUP(D25,Sheet1!A$5:E$38,5,FALSE),0)</f>
        <v>0</v>
      </c>
      <c r="M25" s="1048">
        <f t="shared" si="1"/>
        <v>1032.8900000000001</v>
      </c>
      <c r="N25" s="1049">
        <f>M25/C25</f>
        <v>0.80694531250000012</v>
      </c>
      <c r="O25" s="1192">
        <f t="shared" si="0"/>
        <v>247.1099999999999</v>
      </c>
      <c r="P25" s="1200"/>
    </row>
    <row r="26" spans="1:16" x14ac:dyDescent="0.2">
      <c r="A26" s="1050" t="s">
        <v>418</v>
      </c>
      <c r="B26" s="1058" t="s">
        <v>552</v>
      </c>
      <c r="C26" s="1059">
        <v>120</v>
      </c>
      <c r="D26" s="1025">
        <v>23</v>
      </c>
      <c r="E26" s="1048">
        <v>0</v>
      </c>
      <c r="G26" s="1048">
        <v>60</v>
      </c>
      <c r="I26" s="1048">
        <v>60</v>
      </c>
      <c r="K26" s="1048">
        <f>IFERROR(VLOOKUP(D26,Sheet1!A$5:E$38,5,FALSE),0)</f>
        <v>0</v>
      </c>
      <c r="M26" s="1048">
        <f t="shared" si="1"/>
        <v>120</v>
      </c>
      <c r="N26" s="1049">
        <f>M26/C26</f>
        <v>1</v>
      </c>
      <c r="O26" s="1192">
        <f t="shared" si="0"/>
        <v>0</v>
      </c>
      <c r="P26" s="1200"/>
    </row>
    <row r="27" spans="1:16" x14ac:dyDescent="0.2">
      <c r="A27" s="1186" t="s">
        <v>553</v>
      </c>
      <c r="B27" s="1058" t="s">
        <v>554</v>
      </c>
      <c r="C27" s="1059"/>
      <c r="D27" s="1025">
        <v>24</v>
      </c>
      <c r="E27" s="1048">
        <v>0</v>
      </c>
      <c r="G27" s="1048">
        <v>0</v>
      </c>
      <c r="I27" s="1048">
        <v>0</v>
      </c>
      <c r="K27" s="1048">
        <f>IFERROR(VLOOKUP(D27,Sheet1!A$5:E$38,5,FALSE),0)</f>
        <v>0</v>
      </c>
      <c r="M27" s="1048">
        <f t="shared" si="1"/>
        <v>0</v>
      </c>
      <c r="N27" s="1049">
        <v>0</v>
      </c>
      <c r="O27" s="1192">
        <f t="shared" si="0"/>
        <v>0</v>
      </c>
      <c r="P27" s="1200"/>
    </row>
    <row r="28" spans="1:16" x14ac:dyDescent="0.2">
      <c r="A28" s="1186" t="s">
        <v>555</v>
      </c>
      <c r="B28" s="1058" t="s">
        <v>556</v>
      </c>
      <c r="C28" s="1185">
        <v>35</v>
      </c>
      <c r="D28" s="1025">
        <v>25</v>
      </c>
      <c r="E28" s="1048">
        <v>35</v>
      </c>
      <c r="G28" s="1048">
        <v>0</v>
      </c>
      <c r="I28" s="1048">
        <v>0</v>
      </c>
      <c r="K28" s="1048">
        <f>IFERROR(VLOOKUP(D28,Sheet1!A$5:E$38,5,FALSE),0)</f>
        <v>0</v>
      </c>
      <c r="M28" s="1048">
        <f t="shared" si="1"/>
        <v>35</v>
      </c>
      <c r="N28" s="1049">
        <f>M28/C28</f>
        <v>1</v>
      </c>
      <c r="O28" s="1192">
        <f t="shared" si="0"/>
        <v>0</v>
      </c>
      <c r="P28" s="1200"/>
    </row>
    <row r="29" spans="1:16" x14ac:dyDescent="0.2">
      <c r="A29" s="1050" t="s">
        <v>635</v>
      </c>
      <c r="B29" s="1187" t="s">
        <v>551</v>
      </c>
      <c r="C29" s="1060">
        <v>0</v>
      </c>
      <c r="E29" s="1048">
        <v>0</v>
      </c>
      <c r="G29" s="1048">
        <v>0</v>
      </c>
      <c r="I29" s="1048">
        <v>0</v>
      </c>
      <c r="K29" s="1048">
        <f>IFERROR(VLOOKUP(D29,Sheet1!A$5:E$38,5,FALSE),0)</f>
        <v>0</v>
      </c>
      <c r="M29" s="1048">
        <f t="shared" si="1"/>
        <v>0</v>
      </c>
      <c r="N29" s="1049">
        <v>0</v>
      </c>
      <c r="O29" s="1192">
        <f t="shared" si="0"/>
        <v>0</v>
      </c>
      <c r="P29" s="1200"/>
    </row>
    <row r="30" spans="1:16" ht="12.75" thickBot="1" x14ac:dyDescent="0.25">
      <c r="A30" s="1061" t="s">
        <v>557</v>
      </c>
      <c r="B30" s="1061"/>
      <c r="C30" s="1066">
        <v>3232</v>
      </c>
      <c r="E30" s="1066">
        <v>422.86</v>
      </c>
      <c r="F30" s="1033"/>
      <c r="G30" s="1066">
        <v>1635.93</v>
      </c>
      <c r="H30" s="1033"/>
      <c r="I30" s="1066">
        <f>SUM(I12:I29)</f>
        <v>269.60000000000002</v>
      </c>
      <c r="J30" s="1033"/>
      <c r="K30" s="1066">
        <f>SUM(K11:K28)</f>
        <v>740.65</v>
      </c>
      <c r="M30" s="1290">
        <f>E30+G30+I30+K30</f>
        <v>3069.04</v>
      </c>
      <c r="N30" s="1331">
        <f>M30/C30</f>
        <v>0.94957920792079209</v>
      </c>
      <c r="O30" s="1193">
        <f t="shared" si="0"/>
        <v>162.96000000000004</v>
      </c>
      <c r="P30" s="1200"/>
    </row>
    <row r="31" spans="1:16" ht="12.75" thickTop="1" x14ac:dyDescent="0.2">
      <c r="A31" s="1062" t="s">
        <v>558</v>
      </c>
      <c r="B31" s="1063"/>
      <c r="C31" s="1047"/>
      <c r="E31" s="1048"/>
      <c r="G31" s="1048"/>
      <c r="I31" s="1048"/>
      <c r="K31" s="1048"/>
      <c r="M31" s="1048">
        <f t="shared" si="1"/>
        <v>0</v>
      </c>
      <c r="N31" s="1049"/>
      <c r="O31" s="1192">
        <f t="shared" si="0"/>
        <v>0</v>
      </c>
      <c r="P31" s="1200"/>
    </row>
    <row r="32" spans="1:16" x14ac:dyDescent="0.2">
      <c r="A32" s="1064" t="s">
        <v>637</v>
      </c>
      <c r="B32" s="1063" t="s">
        <v>99</v>
      </c>
      <c r="C32" s="1048">
        <v>280</v>
      </c>
      <c r="D32" s="1048">
        <v>26</v>
      </c>
      <c r="E32" s="1048">
        <f>IFERROR(VLOOKUP(D32,#REF!,2,FALSE),0)</f>
        <v>0</v>
      </c>
      <c r="F32" s="1048">
        <f>IFERROR(VLOOKUP(#REF!,#REF!,5,FALSE),0)</f>
        <v>0</v>
      </c>
      <c r="G32" s="1048">
        <v>586.5</v>
      </c>
      <c r="H32" s="1048">
        <f>IFERROR(VLOOKUP(A32,#REF!,5,FALSE),0)</f>
        <v>0</v>
      </c>
      <c r="I32" s="1048">
        <f>IFERROR(VLOOKUP(D32,Sheet1!A$5:E$39,4,FALSE),0)</f>
        <v>240</v>
      </c>
      <c r="J32" s="1048">
        <f>IFERROR(VLOOKUP(C32,#REF!,5,FALSE),0)</f>
        <v>0</v>
      </c>
      <c r="K32" s="1048">
        <f>IFERROR(VLOOKUP(D32,Sheet1!A$5:E$38,5,FALSE),0)</f>
        <v>0</v>
      </c>
      <c r="M32" s="1048">
        <f t="shared" si="1"/>
        <v>826.5</v>
      </c>
      <c r="N32" s="1049">
        <f t="shared" ref="N32:N37" si="2">M32/C32</f>
        <v>2.9517857142857142</v>
      </c>
      <c r="O32" s="1192">
        <f t="shared" si="0"/>
        <v>-546.5</v>
      </c>
      <c r="P32" s="1200"/>
    </row>
    <row r="33" spans="1:16" x14ac:dyDescent="0.2">
      <c r="A33" s="1064" t="s">
        <v>440</v>
      </c>
      <c r="B33" s="1063" t="s">
        <v>100</v>
      </c>
      <c r="C33" s="1059">
        <v>2545</v>
      </c>
      <c r="D33" s="1025">
        <v>27</v>
      </c>
      <c r="E33" s="1048">
        <f>IFERROR(VLOOKUP(D33,#REF!,2,FALSE),0)</f>
        <v>0</v>
      </c>
      <c r="F33" s="1048">
        <f>IFERROR(VLOOKUP(#REF!,#REF!,5,FALSE),0)</f>
        <v>0</v>
      </c>
      <c r="G33" s="1048">
        <v>630</v>
      </c>
      <c r="H33" s="1048">
        <f>IFERROR(VLOOKUP(A33,#REF!,5,FALSE),0)</f>
        <v>0</v>
      </c>
      <c r="I33" s="1048">
        <f>IFERROR(VLOOKUP(D33,Sheet1!A$5:E$39,4,FALSE),0)</f>
        <v>630</v>
      </c>
      <c r="J33" s="1048">
        <f>IFERROR(VLOOKUP(C33,#REF!,5,FALSE),0)</f>
        <v>0</v>
      </c>
      <c r="K33" s="1048">
        <f>IFERROR(VLOOKUP(D33,Sheet1!A$5:E$38,5,FALSE),0)</f>
        <v>630</v>
      </c>
      <c r="M33" s="1048">
        <f t="shared" ref="M33:M36" si="3">E33+G33+I33+K33</f>
        <v>1890</v>
      </c>
      <c r="N33" s="1049">
        <f t="shared" si="2"/>
        <v>0.74263261296660121</v>
      </c>
      <c r="O33" s="1192">
        <f t="shared" si="0"/>
        <v>655</v>
      </c>
      <c r="P33" s="1200"/>
    </row>
    <row r="34" spans="1:16" x14ac:dyDescent="0.2">
      <c r="A34" s="1064" t="s">
        <v>441</v>
      </c>
      <c r="B34" s="1063" t="s">
        <v>101</v>
      </c>
      <c r="C34" s="1059">
        <v>800</v>
      </c>
      <c r="D34" s="1025">
        <v>28</v>
      </c>
      <c r="E34" s="1048">
        <f>IFERROR(VLOOKUP(D34,#REF!,2,FALSE),0)</f>
        <v>0</v>
      </c>
      <c r="F34" s="1048">
        <f>IFERROR(VLOOKUP(#REF!,#REF!,5,FALSE),0)</f>
        <v>0</v>
      </c>
      <c r="G34" s="1048">
        <f>IFERROR(VLOOKUP(D34,Sheet1!A$4:E$39,3,FALSE),0)</f>
        <v>0</v>
      </c>
      <c r="H34" s="1048">
        <f>IFERROR(VLOOKUP(A34,#REF!,5,FALSE),0)</f>
        <v>0</v>
      </c>
      <c r="I34" s="1048">
        <f>IFERROR(VLOOKUP(D34,Sheet1!A$5:E$39,4,FALSE),0)</f>
        <v>1200</v>
      </c>
      <c r="J34" s="1048">
        <f>IFERROR(VLOOKUP(C34,#REF!,5,FALSE),0)</f>
        <v>0</v>
      </c>
      <c r="K34" s="1048">
        <f>IFERROR(VLOOKUP(D34,Sheet1!A$5:E$38,5,FALSE),0)</f>
        <v>0</v>
      </c>
      <c r="M34" s="1048">
        <f t="shared" si="3"/>
        <v>1200</v>
      </c>
      <c r="N34" s="1049">
        <f t="shared" si="2"/>
        <v>1.5</v>
      </c>
      <c r="O34" s="1192">
        <f t="shared" si="0"/>
        <v>-400</v>
      </c>
      <c r="P34" s="1200"/>
    </row>
    <row r="35" spans="1:16" x14ac:dyDescent="0.2">
      <c r="A35" s="1064" t="s">
        <v>442</v>
      </c>
      <c r="B35" s="1063" t="s">
        <v>273</v>
      </c>
      <c r="C35" s="1059">
        <v>350</v>
      </c>
      <c r="D35" s="1025">
        <v>29</v>
      </c>
      <c r="E35" s="1048">
        <f>IFERROR(VLOOKUP(D35,#REF!,2,FALSE),0)</f>
        <v>0</v>
      </c>
      <c r="F35" s="1048">
        <f>IFERROR(VLOOKUP(#REF!,#REF!,5,FALSE),0)</f>
        <v>0</v>
      </c>
      <c r="G35" s="1048">
        <f>IFERROR(VLOOKUP(D35,Sheet1!A$4:E$39,3,FALSE),0)</f>
        <v>68.25</v>
      </c>
      <c r="H35" s="1048">
        <f>IFERROR(VLOOKUP(A35,#REF!,5,FALSE),0)</f>
        <v>0</v>
      </c>
      <c r="I35" s="1048">
        <f>IFERROR(VLOOKUP(D35,Sheet1!A$5:E$39,4,FALSE),0)</f>
        <v>0</v>
      </c>
      <c r="J35" s="1048">
        <f>IFERROR(VLOOKUP(C35,#REF!,5,FALSE),0)</f>
        <v>0</v>
      </c>
      <c r="K35" s="1048">
        <f>IFERROR(VLOOKUP(D35,Sheet1!A$5:E$38,5,FALSE),0)</f>
        <v>68.25</v>
      </c>
      <c r="M35" s="1048">
        <f t="shared" si="3"/>
        <v>136.5</v>
      </c>
      <c r="N35" s="1049">
        <f t="shared" si="2"/>
        <v>0.39</v>
      </c>
      <c r="O35" s="1192">
        <f t="shared" si="0"/>
        <v>213.5</v>
      </c>
      <c r="P35" s="1200"/>
    </row>
    <row r="36" spans="1:16" x14ac:dyDescent="0.2">
      <c r="A36" s="1064" t="s">
        <v>443</v>
      </c>
      <c r="B36" s="1063" t="s">
        <v>322</v>
      </c>
      <c r="C36" s="1059">
        <v>1800</v>
      </c>
      <c r="D36" s="1025">
        <v>30</v>
      </c>
      <c r="E36" s="1048">
        <f>IFERROR(VLOOKUP(D36,#REF!,2,FALSE),0)</f>
        <v>0</v>
      </c>
      <c r="F36" s="1048">
        <f>IFERROR(VLOOKUP(#REF!,#REF!,5,FALSE),0)</f>
        <v>0</v>
      </c>
      <c r="G36" s="1048">
        <f>IFERROR(VLOOKUP(D36,Sheet1!A$4:E$39,3,FALSE),0)</f>
        <v>227.3</v>
      </c>
      <c r="H36" s="1048">
        <f>IFERROR(VLOOKUP(A36,#REF!,5,FALSE),0)</f>
        <v>0</v>
      </c>
      <c r="I36" s="1048">
        <f>IFERROR(VLOOKUP(D36,Sheet1!A$5:E$39,4,FALSE),0)</f>
        <v>2526.33</v>
      </c>
      <c r="J36" s="1048">
        <f>IFERROR(VLOOKUP(C36,#REF!,5,FALSE),0)</f>
        <v>0</v>
      </c>
      <c r="K36" s="1048">
        <f>IFERROR(VLOOKUP(D36,Sheet1!A$5:E$38,5,FALSE),0)</f>
        <v>0</v>
      </c>
      <c r="M36" s="1048">
        <f t="shared" si="3"/>
        <v>2753.63</v>
      </c>
      <c r="N36" s="1049">
        <f t="shared" si="2"/>
        <v>1.5297944444444445</v>
      </c>
      <c r="O36" s="1192">
        <f t="shared" si="0"/>
        <v>-953.63000000000011</v>
      </c>
      <c r="P36" s="1200"/>
    </row>
    <row r="37" spans="1:16" ht="12.75" thickBot="1" x14ac:dyDescent="0.25">
      <c r="A37" s="1061" t="s">
        <v>559</v>
      </c>
      <c r="B37" s="1065"/>
      <c r="C37" s="1066">
        <v>5775</v>
      </c>
      <c r="E37" s="1066">
        <v>1067.67</v>
      </c>
      <c r="F37" s="1033"/>
      <c r="G37" s="1066">
        <f>SUM(G32:G36)</f>
        <v>1512.05</v>
      </c>
      <c r="H37" s="1033"/>
      <c r="I37" s="1066">
        <f>SUM(I32:I36)</f>
        <v>4596.33</v>
      </c>
      <c r="J37" s="1033"/>
      <c r="K37" s="1066">
        <f>SUM(K32:K36)</f>
        <v>698.25</v>
      </c>
      <c r="M37" s="1054">
        <f t="shared" si="1"/>
        <v>7874.3</v>
      </c>
      <c r="N37" s="1055">
        <f t="shared" si="2"/>
        <v>1.3635151515151516</v>
      </c>
      <c r="O37" s="1193">
        <f t="shared" si="0"/>
        <v>-2099.3000000000002</v>
      </c>
      <c r="P37" s="1200"/>
    </row>
    <row r="38" spans="1:16" ht="12.75" thickTop="1" x14ac:dyDescent="0.2">
      <c r="A38" s="1062" t="s">
        <v>560</v>
      </c>
      <c r="B38" s="1063"/>
      <c r="C38" s="1047"/>
      <c r="E38" s="1048"/>
      <c r="G38" s="1048"/>
      <c r="I38" s="1048"/>
      <c r="K38" s="1048"/>
      <c r="M38" s="1048">
        <f t="shared" si="1"/>
        <v>0</v>
      </c>
      <c r="N38" s="1049"/>
      <c r="O38" s="1192">
        <f t="shared" si="0"/>
        <v>0</v>
      </c>
      <c r="P38" s="1200"/>
    </row>
    <row r="39" spans="1:16" x14ac:dyDescent="0.2">
      <c r="A39" s="1064" t="s">
        <v>446</v>
      </c>
      <c r="B39" s="1063" t="s">
        <v>103</v>
      </c>
      <c r="C39" s="1059">
        <v>1260</v>
      </c>
      <c r="D39" s="1025">
        <v>31</v>
      </c>
      <c r="E39" s="1048">
        <v>330.94000000000005</v>
      </c>
      <c r="G39" s="1048">
        <v>316.74</v>
      </c>
      <c r="I39" s="1048">
        <v>410.42</v>
      </c>
      <c r="K39" s="1048">
        <f>IFERROR(VLOOKUP(D39,Sheet1!A$5:E$38,5,FALSE),0)</f>
        <v>360.04999999999995</v>
      </c>
      <c r="M39" s="1048">
        <f t="shared" si="1"/>
        <v>1418.15</v>
      </c>
      <c r="N39" s="1049">
        <f>M39/C39</f>
        <v>1.1255158730158732</v>
      </c>
      <c r="O39" s="1192">
        <f t="shared" ref="O39:O59" si="4">C39-M39</f>
        <v>-158.15000000000009</v>
      </c>
      <c r="P39" s="1200"/>
    </row>
    <row r="40" spans="1:16" ht="12.75" thickBot="1" x14ac:dyDescent="0.25">
      <c r="A40" s="1061" t="s">
        <v>561</v>
      </c>
      <c r="B40" s="1067"/>
      <c r="C40" s="1066">
        <v>1260</v>
      </c>
      <c r="E40" s="1066">
        <v>330.94000000000005</v>
      </c>
      <c r="G40" s="1066">
        <v>316.74</v>
      </c>
      <c r="I40" s="1066">
        <v>410.42</v>
      </c>
      <c r="K40" s="1066">
        <f>SUM(K39:K39)</f>
        <v>360.04999999999995</v>
      </c>
      <c r="M40" s="1054">
        <f t="shared" si="1"/>
        <v>1418.15</v>
      </c>
      <c r="N40" s="1055">
        <f>M40/C40</f>
        <v>1.1255158730158732</v>
      </c>
      <c r="O40" s="1193">
        <f t="shared" si="4"/>
        <v>-158.15000000000009</v>
      </c>
      <c r="P40" s="1200"/>
    </row>
    <row r="41" spans="1:16" ht="12.75" thickTop="1" x14ac:dyDescent="0.2">
      <c r="A41" s="1062" t="s">
        <v>183</v>
      </c>
      <c r="B41" s="1063"/>
      <c r="C41" s="1047"/>
      <c r="E41" s="1048"/>
      <c r="G41" s="1048"/>
      <c r="I41" s="1048"/>
      <c r="K41" s="1048"/>
      <c r="M41" s="1048">
        <f t="shared" si="1"/>
        <v>0</v>
      </c>
      <c r="N41" s="1049"/>
      <c r="O41" s="1192">
        <f t="shared" si="4"/>
        <v>0</v>
      </c>
      <c r="P41" s="1200"/>
    </row>
    <row r="42" spans="1:16" x14ac:dyDescent="0.2">
      <c r="A42" s="1064" t="s">
        <v>449</v>
      </c>
      <c r="B42" s="1063" t="s">
        <v>110</v>
      </c>
      <c r="C42" s="1059">
        <v>550</v>
      </c>
      <c r="D42" s="1025">
        <v>36</v>
      </c>
      <c r="E42" s="1048">
        <v>543.24</v>
      </c>
      <c r="G42" s="1048">
        <v>0</v>
      </c>
      <c r="I42" s="1048">
        <f>IFERROR(VLOOKUP(D42,Sheet1!A$5:E$39,4,FALSE),0)</f>
        <v>0</v>
      </c>
      <c r="K42" s="1048">
        <f>IFERROR(VLOOKUP(D42,Sheet1!A$5:E$38,5,FALSE),0)</f>
        <v>0</v>
      </c>
      <c r="M42" s="1048">
        <f t="shared" si="1"/>
        <v>543.24</v>
      </c>
      <c r="N42" s="1049">
        <f>M42/C42</f>
        <v>0.98770909090909098</v>
      </c>
      <c r="O42" s="1192">
        <f t="shared" si="4"/>
        <v>6.7599999999999909</v>
      </c>
      <c r="P42" s="1200"/>
    </row>
    <row r="43" spans="1:16" x14ac:dyDescent="0.2">
      <c r="A43" s="1064" t="s">
        <v>562</v>
      </c>
      <c r="B43" s="1063" t="s">
        <v>111</v>
      </c>
      <c r="C43" s="1059">
        <v>8</v>
      </c>
      <c r="D43" s="1025">
        <v>37</v>
      </c>
      <c r="E43" s="1048">
        <v>0</v>
      </c>
      <c r="G43" s="1048">
        <v>8</v>
      </c>
      <c r="I43" s="1048">
        <f>IFERROR(VLOOKUP(D43,Sheet1!A$5:E$39,4,FALSE),0)</f>
        <v>0</v>
      </c>
      <c r="K43" s="1048">
        <f>IFERROR(VLOOKUP(D43,Sheet1!A$5:E$38,5,FALSE),0)</f>
        <v>0</v>
      </c>
      <c r="M43" s="1048">
        <f t="shared" si="1"/>
        <v>8</v>
      </c>
      <c r="N43" s="1049">
        <f>M43/C43</f>
        <v>1</v>
      </c>
      <c r="O43" s="1192">
        <f t="shared" si="4"/>
        <v>0</v>
      </c>
      <c r="P43" s="1200"/>
    </row>
    <row r="44" spans="1:16" x14ac:dyDescent="0.2">
      <c r="A44" s="1064" t="s">
        <v>563</v>
      </c>
      <c r="B44" s="1063" t="s">
        <v>112</v>
      </c>
      <c r="C44" s="1059">
        <v>0</v>
      </c>
      <c r="D44" s="1025">
        <v>38</v>
      </c>
      <c r="E44" s="1048">
        <v>0</v>
      </c>
      <c r="G44" s="1048">
        <v>0</v>
      </c>
      <c r="I44" s="1048">
        <f>IFERROR(VLOOKUP(D44,Sheet1!A$5:E$39,4,FALSE),0)</f>
        <v>0</v>
      </c>
      <c r="K44" s="1048">
        <f>IFERROR(VLOOKUP(D44,Sheet1!A$5:E$38,5,FALSE),0)</f>
        <v>0</v>
      </c>
      <c r="M44" s="1048">
        <f t="shared" si="1"/>
        <v>0</v>
      </c>
      <c r="N44" s="1049">
        <v>0</v>
      </c>
      <c r="O44" s="1192">
        <f t="shared" si="4"/>
        <v>0</v>
      </c>
      <c r="P44" s="1200"/>
    </row>
    <row r="45" spans="1:16" x14ac:dyDescent="0.2">
      <c r="A45" s="1064" t="s">
        <v>564</v>
      </c>
      <c r="B45" s="1063" t="s">
        <v>113</v>
      </c>
      <c r="C45" s="1059">
        <v>25</v>
      </c>
      <c r="D45" s="1025">
        <v>39</v>
      </c>
      <c r="E45" s="1048">
        <v>0</v>
      </c>
      <c r="G45" s="1048">
        <v>0</v>
      </c>
      <c r="I45" s="1048">
        <f>IFERROR(VLOOKUP(D45,Sheet1!A$5:E$39,4,FALSE),0)</f>
        <v>0</v>
      </c>
      <c r="K45" s="1048">
        <f>IFERROR(VLOOKUP(D45,Sheet1!A$5:E$38,5,FALSE),0)</f>
        <v>0</v>
      </c>
      <c r="M45" s="1048">
        <f t="shared" si="1"/>
        <v>0</v>
      </c>
      <c r="N45" s="1049">
        <f>M45/C45</f>
        <v>0</v>
      </c>
      <c r="O45" s="1192">
        <f t="shared" si="4"/>
        <v>25</v>
      </c>
      <c r="P45" s="1200"/>
    </row>
    <row r="46" spans="1:16" x14ac:dyDescent="0.2">
      <c r="A46" s="1064" t="s">
        <v>9</v>
      </c>
      <c r="B46" s="1063" t="s">
        <v>114</v>
      </c>
      <c r="C46" s="1059">
        <v>0</v>
      </c>
      <c r="D46" s="1025">
        <v>40</v>
      </c>
      <c r="E46" s="1048">
        <v>0</v>
      </c>
      <c r="G46" s="1048">
        <v>0</v>
      </c>
      <c r="I46" s="1048">
        <f>IFERROR(VLOOKUP(D46,Sheet1!A$5:E$39,4,FALSE),0)</f>
        <v>0</v>
      </c>
      <c r="K46" s="1048">
        <f>IFERROR(VLOOKUP(D46,Sheet1!A$5:E$38,5,FALSE),0)</f>
        <v>0</v>
      </c>
      <c r="M46" s="1048">
        <f t="shared" si="1"/>
        <v>0</v>
      </c>
      <c r="N46" s="1049">
        <v>0</v>
      </c>
      <c r="O46" s="1192">
        <f t="shared" si="4"/>
        <v>0</v>
      </c>
      <c r="P46" s="1200"/>
    </row>
    <row r="47" spans="1:16" ht="12.75" thickBot="1" x14ac:dyDescent="0.25">
      <c r="A47" s="1061" t="s">
        <v>185</v>
      </c>
      <c r="B47" s="1065"/>
      <c r="C47" s="1066">
        <v>583</v>
      </c>
      <c r="E47" s="1066">
        <v>543.24</v>
      </c>
      <c r="G47" s="1066">
        <v>8</v>
      </c>
      <c r="I47" s="1066">
        <v>0</v>
      </c>
      <c r="K47" s="1066">
        <f>SUM(K42:K46)</f>
        <v>0</v>
      </c>
      <c r="M47" s="1054">
        <f t="shared" si="1"/>
        <v>551.24</v>
      </c>
      <c r="N47" s="1055">
        <f>M47/C47</f>
        <v>0.94552315608919379</v>
      </c>
      <c r="O47" s="1193">
        <f t="shared" si="4"/>
        <v>31.759999999999991</v>
      </c>
      <c r="P47" s="1200"/>
    </row>
    <row r="48" spans="1:16" ht="12.75" thickTop="1" x14ac:dyDescent="0.2">
      <c r="A48" s="1068" t="s">
        <v>580</v>
      </c>
      <c r="B48" s="1069"/>
      <c r="C48" s="1047"/>
      <c r="E48" s="1048"/>
      <c r="G48" s="1048"/>
      <c r="I48" s="1048"/>
      <c r="K48" s="1048"/>
      <c r="M48" s="1048">
        <f t="shared" si="1"/>
        <v>0</v>
      </c>
      <c r="N48" s="1049"/>
      <c r="O48" s="1192">
        <f t="shared" si="4"/>
        <v>0</v>
      </c>
      <c r="P48" s="1200"/>
    </row>
    <row r="49" spans="1:19" x14ac:dyDescent="0.2">
      <c r="A49" s="1064" t="s">
        <v>565</v>
      </c>
      <c r="B49" s="1063" t="s">
        <v>117</v>
      </c>
      <c r="C49" s="1059">
        <v>1000</v>
      </c>
      <c r="D49" s="1025">
        <v>41</v>
      </c>
      <c r="E49" s="1048">
        <v>75</v>
      </c>
      <c r="G49" s="1048">
        <v>100</v>
      </c>
      <c r="I49" s="1048">
        <v>400</v>
      </c>
      <c r="K49" s="1048">
        <f>IFERROR(VLOOKUP(D49,Sheet1!A$5:E$38,5,FALSE),0)</f>
        <v>0</v>
      </c>
      <c r="M49" s="1048">
        <f t="shared" si="1"/>
        <v>575</v>
      </c>
      <c r="N49" s="1049">
        <f>M49/C49</f>
        <v>0.57499999999999996</v>
      </c>
      <c r="O49" s="1192">
        <f t="shared" si="4"/>
        <v>425</v>
      </c>
      <c r="P49" s="1200"/>
    </row>
    <row r="50" spans="1:19" x14ac:dyDescent="0.2">
      <c r="A50" s="1070" t="s">
        <v>566</v>
      </c>
      <c r="B50" s="1063" t="s">
        <v>118</v>
      </c>
      <c r="C50" s="1059">
        <v>1600</v>
      </c>
      <c r="D50" s="1025">
        <v>42</v>
      </c>
      <c r="E50" s="1048">
        <v>0</v>
      </c>
      <c r="G50" s="1048">
        <v>0</v>
      </c>
      <c r="I50" s="1048">
        <v>1600</v>
      </c>
      <c r="K50" s="1048">
        <f>IFERROR(VLOOKUP(D50,Sheet1!A$5:E$38,5,FALSE),0)</f>
        <v>0</v>
      </c>
      <c r="M50" s="1048">
        <f t="shared" si="1"/>
        <v>1600</v>
      </c>
      <c r="N50" s="1049">
        <f>M50/C50</f>
        <v>1</v>
      </c>
      <c r="O50" s="1192">
        <f t="shared" si="4"/>
        <v>0</v>
      </c>
      <c r="P50" s="1200"/>
    </row>
    <row r="51" spans="1:19" ht="12.75" thickBot="1" x14ac:dyDescent="0.25">
      <c r="A51" s="1061" t="s">
        <v>567</v>
      </c>
      <c r="B51" s="1065"/>
      <c r="C51" s="1066">
        <v>2600</v>
      </c>
      <c r="E51" s="1066">
        <v>75</v>
      </c>
      <c r="F51" s="1033"/>
      <c r="G51" s="1066">
        <v>100</v>
      </c>
      <c r="H51" s="1033"/>
      <c r="I51" s="1066">
        <v>2000</v>
      </c>
      <c r="J51" s="1033"/>
      <c r="K51" s="1066">
        <f>SUM(K49:K50)</f>
        <v>0</v>
      </c>
      <c r="M51" s="1054">
        <f t="shared" si="1"/>
        <v>2175</v>
      </c>
      <c r="N51" s="1055">
        <f>M51/C51</f>
        <v>0.83653846153846156</v>
      </c>
      <c r="O51" s="1193">
        <f t="shared" si="4"/>
        <v>425</v>
      </c>
      <c r="P51" s="1200"/>
    </row>
    <row r="52" spans="1:19" ht="12.75" thickTop="1" x14ac:dyDescent="0.2">
      <c r="A52" s="1062" t="s">
        <v>467</v>
      </c>
      <c r="B52" s="1046"/>
      <c r="C52" s="1059"/>
      <c r="E52" s="1048"/>
      <c r="G52" s="1048"/>
      <c r="I52" s="1048"/>
      <c r="K52" s="1048"/>
      <c r="M52" s="1048">
        <f t="shared" si="1"/>
        <v>0</v>
      </c>
      <c r="N52" s="1049"/>
      <c r="O52" s="1192">
        <f t="shared" si="4"/>
        <v>0</v>
      </c>
      <c r="P52" s="1200"/>
    </row>
    <row r="53" spans="1:19" x14ac:dyDescent="0.2">
      <c r="A53" s="1058" t="s">
        <v>568</v>
      </c>
      <c r="B53" s="1046" t="s">
        <v>115</v>
      </c>
      <c r="C53" s="1059">
        <v>2300</v>
      </c>
      <c r="D53" s="1025">
        <v>43</v>
      </c>
      <c r="E53" s="1048">
        <v>0</v>
      </c>
      <c r="G53" s="1048">
        <v>0</v>
      </c>
      <c r="I53" s="1048">
        <v>0</v>
      </c>
      <c r="K53" s="1048">
        <f>IFERROR(VLOOKUP(D53,Sheet1!A$5:E$38,5,FALSE),0)</f>
        <v>2274</v>
      </c>
      <c r="M53" s="1048">
        <f t="shared" si="1"/>
        <v>2274</v>
      </c>
      <c r="N53" s="1049">
        <f>M53/C53</f>
        <v>0.98869565217391309</v>
      </c>
      <c r="O53" s="1192">
        <f t="shared" si="4"/>
        <v>26</v>
      </c>
      <c r="P53" s="1200"/>
    </row>
    <row r="54" spans="1:19" x14ac:dyDescent="0.2">
      <c r="A54" s="1058" t="s">
        <v>569</v>
      </c>
      <c r="B54" s="1046" t="s">
        <v>116</v>
      </c>
      <c r="C54" s="1059">
        <v>15</v>
      </c>
      <c r="D54" s="1025">
        <v>44</v>
      </c>
      <c r="E54" s="1048">
        <v>0</v>
      </c>
      <c r="G54" s="1048">
        <v>17.849999999999998</v>
      </c>
      <c r="I54" s="1048">
        <v>0</v>
      </c>
      <c r="K54" s="1048">
        <f>IFERROR(VLOOKUP(D54,Sheet1!A$5:E$38,5,FALSE),0)</f>
        <v>0</v>
      </c>
      <c r="M54" s="1048">
        <f t="shared" si="1"/>
        <v>17.849999999999998</v>
      </c>
      <c r="N54" s="1049">
        <f>M54/C54</f>
        <v>1.19</v>
      </c>
      <c r="O54" s="1192">
        <f t="shared" si="4"/>
        <v>-2.8499999999999979</v>
      </c>
      <c r="P54" s="1200"/>
    </row>
    <row r="55" spans="1:19" x14ac:dyDescent="0.2">
      <c r="A55" s="1058" t="s">
        <v>570</v>
      </c>
      <c r="B55" s="1046" t="s">
        <v>122</v>
      </c>
      <c r="C55" s="1059">
        <v>500</v>
      </c>
      <c r="D55" s="1025">
        <v>45</v>
      </c>
      <c r="E55" s="1048">
        <v>0</v>
      </c>
      <c r="G55" s="1048">
        <v>0</v>
      </c>
      <c r="I55" s="1048">
        <v>734.95</v>
      </c>
      <c r="K55" s="1048">
        <f>IFERROR(VLOOKUP(D55,Sheet1!A$5:E$38,5,FALSE),0)</f>
        <v>0</v>
      </c>
      <c r="M55" s="1048">
        <f t="shared" si="1"/>
        <v>734.95</v>
      </c>
      <c r="N55" s="1049">
        <f>M55/C55</f>
        <v>1.4699</v>
      </c>
      <c r="O55" s="1192">
        <f t="shared" si="4"/>
        <v>-234.95000000000005</v>
      </c>
      <c r="P55" s="1200"/>
    </row>
    <row r="56" spans="1:19" ht="12.75" thickBot="1" x14ac:dyDescent="0.25">
      <c r="A56" s="1061" t="s">
        <v>571</v>
      </c>
      <c r="B56" s="1065"/>
      <c r="C56" s="1066">
        <v>2815</v>
      </c>
      <c r="E56" s="1066">
        <v>0</v>
      </c>
      <c r="F56" s="1033"/>
      <c r="G56" s="1066">
        <v>17.849999999999998</v>
      </c>
      <c r="H56" s="1066">
        <v>0</v>
      </c>
      <c r="I56" s="1066">
        <v>734.95</v>
      </c>
      <c r="J56" s="1033"/>
      <c r="K56" s="1066">
        <f>SUM(K53:K55)</f>
        <v>2274</v>
      </c>
      <c r="M56" s="1054">
        <f t="shared" si="1"/>
        <v>3026.8</v>
      </c>
      <c r="N56" s="1055">
        <f>M56/C56</f>
        <v>1.0752397868561279</v>
      </c>
      <c r="O56" s="1193">
        <f t="shared" si="4"/>
        <v>-211.80000000000018</v>
      </c>
      <c r="P56" s="1200"/>
    </row>
    <row r="57" spans="1:19" ht="12.75" thickTop="1" x14ac:dyDescent="0.2">
      <c r="A57" s="1068" t="s">
        <v>298</v>
      </c>
      <c r="B57" s="1069"/>
      <c r="C57" s="1047"/>
      <c r="E57" s="1048"/>
      <c r="G57" s="1048"/>
      <c r="I57" s="1048"/>
      <c r="K57" s="1048"/>
      <c r="M57" s="1048">
        <f t="shared" si="1"/>
        <v>0</v>
      </c>
      <c r="N57" s="1049"/>
      <c r="O57" s="1192">
        <f t="shared" si="4"/>
        <v>0</v>
      </c>
      <c r="P57" s="1200"/>
    </row>
    <row r="58" spans="1:19" x14ac:dyDescent="0.2">
      <c r="A58" s="1064" t="s">
        <v>82</v>
      </c>
      <c r="B58" s="1063" t="s">
        <v>125</v>
      </c>
      <c r="C58" s="1048">
        <v>100</v>
      </c>
      <c r="D58" s="1048">
        <v>46</v>
      </c>
      <c r="E58" s="1048">
        <f>IFERROR(VLOOKUP(D58,#REF!,2,FALSE),0)</f>
        <v>0</v>
      </c>
      <c r="F58" s="1048">
        <f>IFERROR(VLOOKUP(#REF!,#REF!,5,FALSE),0)</f>
        <v>0</v>
      </c>
      <c r="G58" s="1048">
        <v>180</v>
      </c>
      <c r="H58" s="1048">
        <f>IFERROR(VLOOKUP(A58,#REF!,5,FALSE),0)</f>
        <v>0</v>
      </c>
      <c r="I58" s="1048">
        <v>79.989999999999995</v>
      </c>
      <c r="J58" s="1048">
        <f>IFERROR(VLOOKUP(C58,#REF!,5,FALSE),0)</f>
        <v>0</v>
      </c>
      <c r="K58" s="1048">
        <f>IFERROR(VLOOKUP(D58,Sheet1!A$5:E$38,5,FALSE),0)</f>
        <v>0</v>
      </c>
      <c r="M58" s="1048">
        <f t="shared" ref="M58" si="5">E58+G58+I58+K58</f>
        <v>259.99</v>
      </c>
      <c r="N58" s="1049">
        <f>M58/C58</f>
        <v>2.5998999999999999</v>
      </c>
      <c r="O58" s="1192">
        <f t="shared" si="4"/>
        <v>-159.99</v>
      </c>
      <c r="P58" s="1200"/>
    </row>
    <row r="59" spans="1:19" ht="12.75" thickBot="1" x14ac:dyDescent="0.25">
      <c r="A59" s="1052" t="s">
        <v>300</v>
      </c>
      <c r="B59" s="1071"/>
      <c r="C59" s="1053">
        <v>100</v>
      </c>
      <c r="E59" s="1053">
        <f>E58</f>
        <v>0</v>
      </c>
      <c r="F59" s="1033"/>
      <c r="G59" s="1053">
        <f>G58</f>
        <v>180</v>
      </c>
      <c r="H59" s="1033"/>
      <c r="I59" s="1053">
        <f>I58</f>
        <v>79.989999999999995</v>
      </c>
      <c r="J59" s="1033"/>
      <c r="K59" s="1053">
        <f>SUM(K57:K58)</f>
        <v>0</v>
      </c>
      <c r="M59" s="1072">
        <f t="shared" si="1"/>
        <v>259.99</v>
      </c>
      <c r="N59" s="1073">
        <f>M59/C59</f>
        <v>2.5998999999999999</v>
      </c>
      <c r="O59" s="1194">
        <f t="shared" si="4"/>
        <v>-159.99</v>
      </c>
      <c r="P59" s="1200"/>
    </row>
    <row r="60" spans="1:19" ht="12.75" thickBot="1" x14ac:dyDescent="0.25">
      <c r="A60" s="1074" t="s">
        <v>601</v>
      </c>
      <c r="B60" s="1075"/>
      <c r="C60" s="1077">
        <f t="shared" ref="C60:L60" si="6">SUM(C59+C56+C51+C47+C40+C37+C30+C10)</f>
        <v>26210</v>
      </c>
      <c r="D60" s="1077">
        <f t="shared" si="6"/>
        <v>0</v>
      </c>
      <c r="E60" s="1077">
        <f t="shared" si="6"/>
        <v>5011.08</v>
      </c>
      <c r="F60" s="1077">
        <f t="shared" si="6"/>
        <v>0</v>
      </c>
      <c r="G60" s="1077">
        <f>SUM(G59+G56+G51+G47+G40+G37+G30+G10)</f>
        <v>6300.34</v>
      </c>
      <c r="H60" s="1077">
        <f t="shared" si="6"/>
        <v>0</v>
      </c>
      <c r="I60" s="1077">
        <f t="shared" si="6"/>
        <v>10599.170000000002</v>
      </c>
      <c r="J60" s="1077">
        <f t="shared" si="6"/>
        <v>0</v>
      </c>
      <c r="K60" s="1077">
        <f t="shared" si="6"/>
        <v>7378.08</v>
      </c>
      <c r="L60" s="1077">
        <f t="shared" si="6"/>
        <v>0</v>
      </c>
      <c r="M60" s="1077">
        <f>SUM(M59+M56+M51+M47+M40+M37+M30+M10)</f>
        <v>29288.670000000002</v>
      </c>
      <c r="N60" s="1076">
        <f>SUM(N59+N56+N51+N47+N40+N37+N30+N10)</f>
        <v>10.004409910170745</v>
      </c>
      <c r="O60" s="1292">
        <f>SUM(O59+O56+O51+O47+O40+O37+O30+O10)</f>
        <v>-3078.6700000000019</v>
      </c>
      <c r="P60" s="1201">
        <f>SUM(P6:P59)</f>
        <v>0</v>
      </c>
      <c r="Q60" s="1026"/>
      <c r="S60" s="1199"/>
    </row>
    <row r="61" spans="1:19" ht="12.75" thickBot="1" x14ac:dyDescent="0.25">
      <c r="A61" s="1078"/>
      <c r="B61" s="1079"/>
      <c r="C61" s="1080"/>
      <c r="M61" s="1026"/>
      <c r="N61" s="1081"/>
      <c r="O61" s="1026"/>
      <c r="P61" s="1197"/>
    </row>
    <row r="62" spans="1:19" x14ac:dyDescent="0.2">
      <c r="A62" s="1082" t="s">
        <v>603</v>
      </c>
      <c r="B62" s="1083"/>
      <c r="C62" s="1084"/>
      <c r="D62" s="1085"/>
      <c r="E62" s="1086"/>
      <c r="F62" s="1087"/>
      <c r="G62" s="1086"/>
      <c r="H62" s="1087"/>
      <c r="I62" s="1086"/>
      <c r="J62" s="1087"/>
      <c r="K62" s="1086"/>
      <c r="L62" s="1085"/>
      <c r="M62" s="1086"/>
      <c r="N62" s="1088"/>
      <c r="O62" s="1195"/>
      <c r="P62" s="1197"/>
    </row>
    <row r="63" spans="1:19" x14ac:dyDescent="0.2">
      <c r="A63" s="1419" t="s">
        <v>698</v>
      </c>
      <c r="B63" s="1090" t="s">
        <v>574</v>
      </c>
      <c r="C63" s="1337">
        <v>4750</v>
      </c>
      <c r="D63" s="1025">
        <v>47</v>
      </c>
      <c r="E63" s="1043">
        <v>0</v>
      </c>
      <c r="G63" s="1048">
        <v>0</v>
      </c>
      <c r="I63" s="1048">
        <v>0</v>
      </c>
      <c r="K63" s="1048">
        <f>IFERROR(VLOOKUP(D63,Sheet1!A$5:E$38,5,FALSE),0)</f>
        <v>0</v>
      </c>
      <c r="M63" s="1048">
        <f>E63+G63+I63+K63</f>
        <v>0</v>
      </c>
      <c r="N63" s="1049">
        <f t="shared" ref="N63:N69" si="7">M63/C63</f>
        <v>0</v>
      </c>
      <c r="O63" s="1411">
        <f>C63-M63</f>
        <v>4750</v>
      </c>
      <c r="P63" s="1197"/>
    </row>
    <row r="64" spans="1:19" x14ac:dyDescent="0.2">
      <c r="A64" s="1089" t="s">
        <v>699</v>
      </c>
      <c r="B64" s="1090" t="s">
        <v>575</v>
      </c>
      <c r="C64" s="1059">
        <v>2310</v>
      </c>
      <c r="D64" s="1025">
        <v>48</v>
      </c>
      <c r="E64" s="1048">
        <v>2325.52</v>
      </c>
      <c r="G64" s="1048">
        <v>0</v>
      </c>
      <c r="I64" s="1048">
        <v>0</v>
      </c>
      <c r="K64" s="1048">
        <f>IFERROR(VLOOKUP(D64,Sheet1!A$5:E$38,5,FALSE),0)</f>
        <v>0</v>
      </c>
      <c r="M64" s="1048">
        <f t="shared" si="1"/>
        <v>2325.52</v>
      </c>
      <c r="N64" s="1049">
        <f t="shared" si="7"/>
        <v>1.0067186147186147</v>
      </c>
      <c r="O64" s="1192">
        <f>C64-M64</f>
        <v>-15.519999999999982</v>
      </c>
      <c r="P64" s="1197"/>
    </row>
    <row r="65" spans="1:16" ht="12.75" x14ac:dyDescent="0.2">
      <c r="A65" s="1420" t="s">
        <v>859</v>
      </c>
      <c r="B65" s="1090" t="s">
        <v>856</v>
      </c>
      <c r="C65" s="1338">
        <v>1000</v>
      </c>
      <c r="D65">
        <v>50</v>
      </c>
      <c r="E65" s="1048">
        <v>0</v>
      </c>
      <c r="G65" s="1048">
        <v>0</v>
      </c>
      <c r="I65" s="1048">
        <v>0</v>
      </c>
      <c r="K65" s="1048">
        <f>IFERROR(VLOOKUP(D65,Sheet1!A$5:E$38,5,FALSE),0)</f>
        <v>0</v>
      </c>
      <c r="M65" s="1048">
        <f>E65+G65+I65+K65</f>
        <v>0</v>
      </c>
      <c r="N65" s="1049">
        <f t="shared" si="7"/>
        <v>0</v>
      </c>
      <c r="O65" s="1411">
        <f>C65-M65</f>
        <v>1000</v>
      </c>
      <c r="P65" s="1197"/>
    </row>
    <row r="66" spans="1:16" ht="12.75" x14ac:dyDescent="0.2">
      <c r="A66" s="547" t="s">
        <v>860</v>
      </c>
      <c r="B66" s="1090" t="s">
        <v>857</v>
      </c>
      <c r="C66" s="1338">
        <v>7817</v>
      </c>
      <c r="D66">
        <v>51</v>
      </c>
      <c r="E66" s="1048">
        <v>0</v>
      </c>
      <c r="G66" s="1048">
        <v>0</v>
      </c>
      <c r="I66" s="1048">
        <v>0</v>
      </c>
      <c r="K66" s="1048">
        <v>7774.28</v>
      </c>
      <c r="M66" s="1048">
        <f>E66+G66+I66+K66</f>
        <v>7774.28</v>
      </c>
      <c r="N66" s="1049">
        <f t="shared" si="7"/>
        <v>0.99453498784700012</v>
      </c>
      <c r="O66" s="1192">
        <f>C66-M66</f>
        <v>42.720000000000255</v>
      </c>
      <c r="P66" s="1197"/>
    </row>
    <row r="67" spans="1:16" ht="12.75" x14ac:dyDescent="0.2">
      <c r="A67" s="1420" t="s">
        <v>861</v>
      </c>
      <c r="B67" s="1090" t="s">
        <v>858</v>
      </c>
      <c r="C67" s="1338">
        <v>28</v>
      </c>
      <c r="D67">
        <v>52</v>
      </c>
      <c r="E67" s="1048">
        <v>0</v>
      </c>
      <c r="G67" s="1048">
        <v>0</v>
      </c>
      <c r="I67" s="1048">
        <v>0</v>
      </c>
      <c r="K67" s="1048">
        <f>IFERROR(VLOOKUP(D67,Sheet1!A$5:E$38,5,FALSE),0)</f>
        <v>0</v>
      </c>
      <c r="M67" s="1048">
        <f>E67+G67+I67+K67</f>
        <v>0</v>
      </c>
      <c r="N67" s="1049">
        <f t="shared" si="7"/>
        <v>0</v>
      </c>
      <c r="P67" s="1197"/>
    </row>
    <row r="68" spans="1:16" ht="12.75" x14ac:dyDescent="0.2">
      <c r="A68" s="1420" t="s">
        <v>891</v>
      </c>
      <c r="B68" s="1090" t="s">
        <v>892</v>
      </c>
      <c r="C68" s="1339">
        <v>200</v>
      </c>
      <c r="D68">
        <v>53</v>
      </c>
      <c r="E68" s="1360">
        <v>0</v>
      </c>
      <c r="G68" s="1048">
        <v>0</v>
      </c>
      <c r="I68" s="1048">
        <v>0</v>
      </c>
      <c r="K68" s="1048">
        <v>58.55</v>
      </c>
      <c r="M68" s="1048">
        <f>E68+G68+I68+K68</f>
        <v>58.55</v>
      </c>
      <c r="N68" s="1049">
        <f t="shared" si="7"/>
        <v>0.29275000000000001</v>
      </c>
      <c r="O68" s="1411">
        <f t="shared" ref="O68" si="8">C68-M68</f>
        <v>141.44999999999999</v>
      </c>
      <c r="P68" s="1197"/>
    </row>
    <row r="69" spans="1:16" x14ac:dyDescent="0.2">
      <c r="A69" s="1363" t="s">
        <v>576</v>
      </c>
      <c r="B69" s="1091"/>
      <c r="C69" s="1359">
        <v>15905</v>
      </c>
      <c r="E69" s="1359">
        <v>2325.52</v>
      </c>
      <c r="F69" s="1033"/>
      <c r="G69" s="1092">
        <v>0</v>
      </c>
      <c r="H69" s="1033"/>
      <c r="I69" s="1092">
        <v>0</v>
      </c>
      <c r="J69" s="1033"/>
      <c r="K69" s="1092">
        <f>SUM(K63:K68)</f>
        <v>7832.83</v>
      </c>
      <c r="M69" s="1054">
        <f t="shared" si="1"/>
        <v>10158.35</v>
      </c>
      <c r="N69" s="1055">
        <f t="shared" si="7"/>
        <v>0.63868909148066644</v>
      </c>
      <c r="O69" s="1193">
        <f>SUM(O63:O68)</f>
        <v>5918.65</v>
      </c>
      <c r="P69" s="1197" t="s">
        <v>803</v>
      </c>
    </row>
    <row r="70" spans="1:16" x14ac:dyDescent="0.2">
      <c r="A70" s="1093"/>
      <c r="B70" s="1094"/>
      <c r="C70" s="1047"/>
      <c r="E70" s="1048"/>
      <c r="G70" s="1048"/>
      <c r="I70" s="1048"/>
      <c r="K70" s="1048"/>
      <c r="M70" s="1048">
        <f t="shared" si="1"/>
        <v>0</v>
      </c>
      <c r="N70" s="1049"/>
      <c r="O70" s="1192">
        <f t="shared" ref="O70:O75" si="9">C70-M70</f>
        <v>0</v>
      </c>
      <c r="P70" s="1197"/>
    </row>
    <row r="71" spans="1:16" x14ac:dyDescent="0.2">
      <c r="A71" s="1095" t="s">
        <v>577</v>
      </c>
      <c r="B71" s="1096"/>
      <c r="C71" s="1097"/>
      <c r="E71" s="1098"/>
      <c r="G71" s="1098"/>
      <c r="I71" s="1098"/>
      <c r="K71" s="1098"/>
      <c r="M71" s="1098">
        <f t="shared" si="1"/>
        <v>0</v>
      </c>
      <c r="N71" s="1099"/>
      <c r="O71" s="1193">
        <f t="shared" si="9"/>
        <v>0</v>
      </c>
      <c r="P71" s="1197"/>
    </row>
    <row r="72" spans="1:16" x14ac:dyDescent="0.2">
      <c r="A72" s="1100" t="s">
        <v>451</v>
      </c>
      <c r="B72" s="1101"/>
      <c r="C72" s="1047"/>
      <c r="E72" s="1048"/>
      <c r="G72" s="1048"/>
      <c r="I72" s="1048"/>
      <c r="K72" s="1048"/>
      <c r="M72" s="1048">
        <f t="shared" si="1"/>
        <v>0</v>
      </c>
      <c r="N72" s="1049"/>
      <c r="O72" s="1192">
        <f t="shared" si="9"/>
        <v>0</v>
      </c>
      <c r="P72" s="1197"/>
    </row>
    <row r="73" spans="1:16" x14ac:dyDescent="0.2">
      <c r="A73" s="1421" t="s">
        <v>204</v>
      </c>
      <c r="B73" s="1046" t="s">
        <v>126</v>
      </c>
      <c r="C73" s="1103">
        <v>11260.35</v>
      </c>
      <c r="D73" s="1025">
        <v>49</v>
      </c>
      <c r="E73" s="1048">
        <v>43.9</v>
      </c>
      <c r="G73" s="1048">
        <v>537.42999999999995</v>
      </c>
      <c r="I73" s="1048">
        <v>472.01</v>
      </c>
      <c r="K73" s="1048">
        <f>IFERROR(VLOOKUP(D73,Sheet1!A$5:E$38,5,FALSE),0)</f>
        <v>0</v>
      </c>
      <c r="M73" s="1048">
        <f t="shared" si="1"/>
        <v>1053.3399999999999</v>
      </c>
      <c r="N73" s="1049">
        <v>0</v>
      </c>
      <c r="O73" s="1411">
        <f t="shared" si="9"/>
        <v>10207.01</v>
      </c>
      <c r="P73" s="1197"/>
    </row>
    <row r="74" spans="1:16" x14ac:dyDescent="0.2">
      <c r="A74" s="1102"/>
      <c r="B74" s="1046"/>
      <c r="C74" s="1103"/>
      <c r="E74" s="1048"/>
      <c r="G74" s="1048"/>
      <c r="I74" s="1048"/>
      <c r="K74" s="1048"/>
      <c r="M74" s="1048">
        <f t="shared" si="1"/>
        <v>0</v>
      </c>
      <c r="N74" s="1049"/>
      <c r="O74" s="1192">
        <f t="shared" si="9"/>
        <v>0</v>
      </c>
      <c r="P74" s="1197"/>
    </row>
    <row r="75" spans="1:16" ht="12.75" thickBot="1" x14ac:dyDescent="0.25">
      <c r="A75" s="1104" t="s">
        <v>578</v>
      </c>
      <c r="B75" s="1065"/>
      <c r="C75" s="1066">
        <v>15015.52</v>
      </c>
      <c r="E75" s="1066">
        <f>E73</f>
        <v>43.9</v>
      </c>
      <c r="G75" s="1066">
        <f>G73</f>
        <v>537.42999999999995</v>
      </c>
      <c r="I75" s="1066">
        <f>I73</f>
        <v>472.01</v>
      </c>
      <c r="K75" s="1066">
        <f>K73</f>
        <v>0</v>
      </c>
      <c r="M75" s="1098">
        <f t="shared" si="1"/>
        <v>1053.3399999999999</v>
      </c>
      <c r="N75" s="1055">
        <v>0</v>
      </c>
      <c r="O75" s="1193">
        <f t="shared" si="9"/>
        <v>13962.18</v>
      </c>
      <c r="P75" s="1197"/>
    </row>
    <row r="76" spans="1:16" ht="13.5" thickTop="1" thickBot="1" x14ac:dyDescent="0.25">
      <c r="A76" s="1105" t="s">
        <v>602</v>
      </c>
      <c r="B76" s="1106"/>
      <c r="C76" s="1107">
        <f>C69+C75</f>
        <v>30920.52</v>
      </c>
      <c r="D76" s="1108"/>
      <c r="E76" s="1107">
        <f>SUM(E69+E75)</f>
        <v>2369.42</v>
      </c>
      <c r="F76" s="1109"/>
      <c r="G76" s="1107">
        <f>SUM(G69+G75)</f>
        <v>537.42999999999995</v>
      </c>
      <c r="H76" s="1109"/>
      <c r="I76" s="1107">
        <f>SUM(I69+I75)</f>
        <v>472.01</v>
      </c>
      <c r="J76" s="1109"/>
      <c r="K76" s="1107">
        <f>SUM(K69+K75)</f>
        <v>7832.83</v>
      </c>
      <c r="L76" s="1110"/>
      <c r="M76" s="1107">
        <f>SUM(M69+M75)</f>
        <v>11211.69</v>
      </c>
      <c r="N76" s="1111">
        <f>SUM(N69+N75)</f>
        <v>0.63868909148066644</v>
      </c>
      <c r="O76" s="1291">
        <f>SUM(O69+O75)</f>
        <v>19880.830000000002</v>
      </c>
      <c r="P76" s="1198"/>
    </row>
    <row r="77" spans="1:16" s="1117" customFormat="1" x14ac:dyDescent="0.2">
      <c r="A77" s="1112"/>
      <c r="B77" s="1113"/>
      <c r="C77" s="1114"/>
      <c r="D77" s="1115"/>
      <c r="E77" s="1114"/>
      <c r="F77" s="1116"/>
      <c r="G77" s="1114"/>
      <c r="H77" s="1116"/>
      <c r="I77" s="1114"/>
      <c r="J77" s="1116"/>
      <c r="K77" s="1114"/>
      <c r="M77" s="1114"/>
      <c r="N77" s="1118"/>
      <c r="O77" s="1114"/>
    </row>
    <row r="78" spans="1:16" x14ac:dyDescent="0.2">
      <c r="A78" s="547" t="s">
        <v>479</v>
      </c>
      <c r="E78" s="1341">
        <f>'Cash book'!H47</f>
        <v>809.49000000000012</v>
      </c>
      <c r="F78" s="1341"/>
      <c r="G78" s="1341">
        <f>'Cash book'!H95</f>
        <v>519.58999999999992</v>
      </c>
      <c r="I78" s="1026">
        <f>'Cash book'!H149</f>
        <v>1058.79</v>
      </c>
      <c r="K78" s="1026">
        <f>'Cash book'!H192</f>
        <v>2303.4000000000005</v>
      </c>
      <c r="M78" s="1026">
        <f>'Cash book'!H197</f>
        <v>4691.2700000000004</v>
      </c>
      <c r="N78" s="1026"/>
      <c r="O78" s="1341"/>
    </row>
    <row r="79" spans="1:16" s="1024" customFormat="1" x14ac:dyDescent="0.2">
      <c r="A79" s="1120" t="s">
        <v>611</v>
      </c>
      <c r="B79" s="1120"/>
      <c r="C79" s="1120"/>
      <c r="D79" s="1121"/>
      <c r="E79" s="1340">
        <f>SUM(E76+E60+E78)</f>
        <v>8189.99</v>
      </c>
      <c r="F79" s="1340">
        <f>SUM(F76+F60+F78)</f>
        <v>0</v>
      </c>
      <c r="G79" s="1340">
        <f>SUM(G76+G60+G78)</f>
        <v>7357.3600000000006</v>
      </c>
      <c r="H79" s="1122">
        <f t="shared" ref="H79:M79" si="10">SUM(H76+H60+H78)</f>
        <v>0</v>
      </c>
      <c r="I79" s="1122">
        <f>SUM(I76+I60+I78)</f>
        <v>12129.970000000001</v>
      </c>
      <c r="J79" s="1122">
        <f t="shared" si="10"/>
        <v>0</v>
      </c>
      <c r="K79" s="1122">
        <f t="shared" si="10"/>
        <v>17514.310000000001</v>
      </c>
      <c r="L79" s="1122"/>
      <c r="M79" s="1122">
        <f t="shared" si="10"/>
        <v>45191.630000000005</v>
      </c>
      <c r="N79" s="1026"/>
      <c r="O79" s="1116"/>
    </row>
    <row r="80" spans="1:16" x14ac:dyDescent="0.2">
      <c r="A80" s="547" t="s">
        <v>596</v>
      </c>
      <c r="E80" s="1341">
        <f>E79-E78</f>
        <v>7380.5</v>
      </c>
      <c r="F80" s="1341">
        <f t="shared" ref="F80:L80" si="11">F79-F78</f>
        <v>0</v>
      </c>
      <c r="G80" s="1341">
        <f t="shared" si="11"/>
        <v>6837.77</v>
      </c>
      <c r="H80" s="1026">
        <f t="shared" si="11"/>
        <v>0</v>
      </c>
      <c r="I80" s="1026">
        <f t="shared" si="11"/>
        <v>11071.18</v>
      </c>
      <c r="J80" s="1026">
        <f t="shared" si="11"/>
        <v>0</v>
      </c>
      <c r="K80" s="1026">
        <f>K79-K78</f>
        <v>15210.91</v>
      </c>
      <c r="L80" s="1026">
        <f t="shared" si="11"/>
        <v>0</v>
      </c>
      <c r="M80" s="1026">
        <f>M79-M78</f>
        <v>40500.36</v>
      </c>
      <c r="N80" s="1026"/>
      <c r="O80" s="1341"/>
    </row>
    <row r="81" spans="1:15" x14ac:dyDescent="0.2">
      <c r="A81" s="1123" t="s">
        <v>607</v>
      </c>
      <c r="E81" s="1124" t="s">
        <v>608</v>
      </c>
      <c r="M81" s="1026"/>
      <c r="N81" s="1119"/>
      <c r="O81" s="1117"/>
    </row>
    <row r="82" spans="1:15" x14ac:dyDescent="0.2">
      <c r="A82" s="547" t="s">
        <v>604</v>
      </c>
      <c r="B82" s="1026">
        <f>'Ledger Receipts'!I110</f>
        <v>1098.46</v>
      </c>
      <c r="E82" s="1125" t="s">
        <v>609</v>
      </c>
      <c r="G82" s="1026">
        <f>'Ledger Receipts'!M7</f>
        <v>22536.04</v>
      </c>
      <c r="M82" s="1026"/>
      <c r="N82" s="1119"/>
    </row>
    <row r="83" spans="1:15" x14ac:dyDescent="0.2">
      <c r="A83" s="547" t="s">
        <v>605</v>
      </c>
      <c r="B83" s="1341">
        <f>'Ledger Receipts'!I111</f>
        <v>15000</v>
      </c>
      <c r="E83" s="1125" t="s">
        <v>630</v>
      </c>
      <c r="G83" s="1026">
        <f>'Cash book'!I197</f>
        <v>45191.63</v>
      </c>
      <c r="M83" s="1026"/>
      <c r="N83" s="1119"/>
    </row>
    <row r="84" spans="1:15" x14ac:dyDescent="0.2">
      <c r="A84" s="547" t="s">
        <v>606</v>
      </c>
      <c r="B84" s="1026">
        <f>'Ledger Receipts'!I114</f>
        <v>0</v>
      </c>
      <c r="E84" s="1125" t="s">
        <v>610</v>
      </c>
      <c r="G84" s="1026">
        <f>'Ledger Receipts'!I123</f>
        <v>38754.050000000003</v>
      </c>
      <c r="M84" s="1026"/>
      <c r="N84" s="1119"/>
    </row>
    <row r="85" spans="1:15" x14ac:dyDescent="0.2">
      <c r="A85" s="1335">
        <v>44893</v>
      </c>
      <c r="B85" s="1340">
        <f>SUM(B82:B84)</f>
        <v>16098.46</v>
      </c>
      <c r="E85" s="1126" t="s">
        <v>5</v>
      </c>
      <c r="F85" s="1127"/>
      <c r="G85" s="1417">
        <f>SUM(G82-G83+G84)</f>
        <v>16098.460000000006</v>
      </c>
      <c r="M85" s="1026"/>
      <c r="N85" s="1119"/>
      <c r="O85" s="1026"/>
    </row>
    <row r="86" spans="1:15" x14ac:dyDescent="0.2">
      <c r="E86" s="1026" t="s">
        <v>896</v>
      </c>
      <c r="G86" s="1026">
        <f>'Cash book'!H192</f>
        <v>2303.4000000000005</v>
      </c>
      <c r="M86" s="1026"/>
      <c r="N86" s="1119"/>
    </row>
    <row r="87" spans="1:15" ht="12.75" thickBot="1" x14ac:dyDescent="0.25">
      <c r="A87" s="1123"/>
      <c r="E87" s="1026" t="s">
        <v>897</v>
      </c>
      <c r="G87" s="1362">
        <f>SUM(G85+G86)</f>
        <v>18401.860000000008</v>
      </c>
      <c r="M87" s="1026"/>
      <c r="N87" s="1119"/>
    </row>
    <row r="88" spans="1:15" ht="12.75" thickTop="1" x14ac:dyDescent="0.2">
      <c r="B88" s="1026"/>
      <c r="M88" s="1026"/>
      <c r="N88" s="1119"/>
    </row>
    <row r="89" spans="1:15" x14ac:dyDescent="0.2">
      <c r="A89" s="1420"/>
      <c r="B89" s="1026" t="s">
        <v>898</v>
      </c>
      <c r="M89" s="1026"/>
      <c r="N89" s="1119"/>
    </row>
    <row r="90" spans="1:15" x14ac:dyDescent="0.2">
      <c r="B90" s="1026"/>
      <c r="C90" s="1026"/>
      <c r="M90" s="1026"/>
      <c r="N90" s="1119"/>
    </row>
    <row r="91" spans="1:15" x14ac:dyDescent="0.2">
      <c r="A91" s="1024"/>
      <c r="B91" s="1361"/>
      <c r="C91" s="1336"/>
      <c r="M91" s="1026"/>
      <c r="N91" s="1119"/>
    </row>
    <row r="92" spans="1:15" x14ac:dyDescent="0.2">
      <c r="B92" s="1336"/>
      <c r="C92" s="1336"/>
      <c r="M92" s="1026"/>
      <c r="N92" s="1119"/>
    </row>
    <row r="93" spans="1:15" x14ac:dyDescent="0.2">
      <c r="B93" s="1336"/>
      <c r="C93" s="1336"/>
      <c r="M93" s="1026"/>
      <c r="N93" s="1119"/>
    </row>
    <row r="94" spans="1:15" x14ac:dyDescent="0.2">
      <c r="B94" s="1336"/>
      <c r="C94" s="1336"/>
    </row>
    <row r="95" spans="1:15" x14ac:dyDescent="0.2">
      <c r="B95" s="1033"/>
      <c r="C95" s="1026"/>
    </row>
  </sheetData>
  <phoneticPr fontId="6" type="noConversion"/>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18</vt:i4>
      </vt:variant>
    </vt:vector>
  </HeadingPairs>
  <TitlesOfParts>
    <vt:vector size="46" baseType="lpstr">
      <vt:lpstr>Notes</vt:lpstr>
      <vt:lpstr>Categories</vt:lpstr>
      <vt:lpstr>Sales</vt:lpstr>
      <vt:lpstr>Cash book</vt:lpstr>
      <vt:lpstr>VAT Returns</vt:lpstr>
      <vt:lpstr>VAT SUB TEMPLATE</vt:lpstr>
      <vt:lpstr>Sheet1</vt:lpstr>
      <vt:lpstr>Cashbook Database</vt:lpstr>
      <vt:lpstr>Pivot Tables</vt:lpstr>
      <vt:lpstr>Ledger Receipts</vt:lpstr>
      <vt:lpstr>Receipts Database</vt:lpstr>
      <vt:lpstr>VAT Return</vt:lpstr>
      <vt:lpstr>Bank reconciliation</vt:lpstr>
      <vt:lpstr>Variances</vt:lpstr>
      <vt:lpstr>Reserves</vt:lpstr>
      <vt:lpstr>R&amp;P 1st Qtr</vt:lpstr>
      <vt:lpstr>R&amp;P 2nd Qtr</vt:lpstr>
      <vt:lpstr>R&amp;P 3rd Qtr</vt:lpstr>
      <vt:lpstr>R&amp;P 4th Qtr</vt:lpstr>
      <vt:lpstr>Annual R&amp;P </vt:lpstr>
      <vt:lpstr> Budget</vt:lpstr>
      <vt:lpstr>Budget</vt:lpstr>
      <vt:lpstr> Budget Analysis</vt:lpstr>
      <vt:lpstr>Public Rep</vt:lpstr>
      <vt:lpstr>5 Year Plan</vt:lpstr>
      <vt:lpstr> Budget Preparation</vt:lpstr>
      <vt:lpstr>Annual Return Calcs</vt:lpstr>
      <vt:lpstr>Budget Vs Actual</vt:lpstr>
      <vt:lpstr>cashData</vt:lpstr>
      <vt:lpstr>' Budget'!Print_Area</vt:lpstr>
      <vt:lpstr>' Budget Preparation'!Print_Area</vt:lpstr>
      <vt:lpstr>'5 Year Plan'!Print_Area</vt:lpstr>
      <vt:lpstr>'Annual R&amp;P '!Print_Area</vt:lpstr>
      <vt:lpstr>'Bank reconciliation'!Print_Area</vt:lpstr>
      <vt:lpstr>Budget!Print_Area</vt:lpstr>
      <vt:lpstr>'Budget Vs Actual'!Print_Area</vt:lpstr>
      <vt:lpstr>'Cash book'!Print_Area</vt:lpstr>
      <vt:lpstr>'Cashbook Database'!Print_Area</vt:lpstr>
      <vt:lpstr>'Ledger Receipts'!Print_Area</vt:lpstr>
      <vt:lpstr>'R&amp;P 1st Qtr'!Print_Area</vt:lpstr>
      <vt:lpstr>'R&amp;P 2nd Qtr'!Print_Area</vt:lpstr>
      <vt:lpstr>Reserves!Print_Area</vt:lpstr>
      <vt:lpstr>Variances!Print_Area</vt:lpstr>
      <vt:lpstr>'VAT Return'!Print_Area</vt:lpstr>
      <vt:lpstr>'VAT SUB TEMPLATE'!Print_Area</vt:lpstr>
      <vt:lpstr>receiptsData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Clowes</dc:creator>
  <cp:lastModifiedBy>Lyndsey Sandison</cp:lastModifiedBy>
  <cp:lastPrinted>2023-04-24T12:58:19Z</cp:lastPrinted>
  <dcterms:created xsi:type="dcterms:W3CDTF">2008-09-19T14:57:37Z</dcterms:created>
  <dcterms:modified xsi:type="dcterms:W3CDTF">2023-04-25T10:16:38Z</dcterms:modified>
</cp:coreProperties>
</file>